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17520" windowHeight="11760" firstSheet="2" activeTab="5"/>
  </bookViews>
  <sheets>
    <sheet name="Estado de Situación" sheetId="2" r:id="rId1"/>
    <sheet name="Est. de Rendimiento Fin" sheetId="3" r:id="rId2"/>
    <sheet name="Flujo de Efectivo" sheetId="5" r:id="rId3"/>
    <sheet name="Estado Comparativo" sheetId="7" r:id="rId4"/>
    <sheet name="Cambio del Patrimonio" sheetId="4" r:id="rId5"/>
    <sheet name="NOTAS 7 AL 48 " sheetId="8" r:id="rId6"/>
    <sheet name="Hoja1" sheetId="12" r:id="rId7"/>
    <sheet name="Hoja3" sheetId="10" r:id="rId8"/>
  </sheets>
  <externalReferences>
    <externalReference r:id="rId9"/>
  </externalReferences>
  <definedNames>
    <definedName name="OLE_LINK1" localSheetId="5">'NOTAS 7 AL 48 '!$A$165</definedName>
    <definedName name="OLE_LINK3" localSheetId="5">'NOTAS 7 AL 48 '!#REF!</definedName>
    <definedName name="OLE_LINK4" localSheetId="5">'NOTAS 7 AL 48 '!#REF!</definedName>
  </definedNames>
  <calcPr calcId="191029"/>
</workbook>
</file>

<file path=xl/calcChain.xml><?xml version="1.0" encoding="utf-8"?>
<calcChain xmlns="http://schemas.openxmlformats.org/spreadsheetml/2006/main">
  <c r="B27" i="5" l="1"/>
  <c r="B26" i="5"/>
  <c r="B18" i="5"/>
  <c r="B19" i="5"/>
  <c r="B15" i="5"/>
  <c r="B14" i="5"/>
  <c r="B33" i="2"/>
  <c r="D332" i="8"/>
  <c r="B16" i="5"/>
  <c r="H15" i="12"/>
  <c r="I12" i="12"/>
  <c r="H11" i="12"/>
  <c r="H16" i="12" s="1"/>
  <c r="E11" i="12"/>
  <c r="D11" i="12"/>
  <c r="B11" i="12"/>
  <c r="B16" i="12" s="1"/>
  <c r="G6" i="12"/>
  <c r="G11" i="12" s="1"/>
  <c r="F6" i="12"/>
  <c r="F11" i="12" s="1"/>
  <c r="C6" i="12"/>
  <c r="I6" i="12" s="1"/>
  <c r="D19" i="7"/>
  <c r="B20" i="3"/>
  <c r="H200" i="8"/>
  <c r="G13" i="12" l="1"/>
  <c r="G15" i="12" s="1"/>
  <c r="G16" i="12" s="1"/>
  <c r="F13" i="12"/>
  <c r="F15" i="12" s="1"/>
  <c r="F16" i="12" s="1"/>
  <c r="I7" i="12"/>
  <c r="E13" i="12"/>
  <c r="E15" i="12" s="1"/>
  <c r="E16" i="12" s="1"/>
  <c r="C11" i="12"/>
  <c r="D13" i="12"/>
  <c r="D15" i="12" s="1"/>
  <c r="D16" i="12" s="1"/>
  <c r="F19" i="7"/>
  <c r="I11" i="12" l="1"/>
  <c r="C13" i="12"/>
  <c r="C15" i="12" l="1"/>
  <c r="C16" i="12" s="1"/>
  <c r="I13" i="12"/>
  <c r="I15" i="12" s="1"/>
  <c r="I16" i="12" s="1"/>
  <c r="C191" i="8"/>
  <c r="F191" i="8" l="1"/>
  <c r="G191" i="8"/>
  <c r="H196" i="8"/>
  <c r="H201" i="8" s="1"/>
  <c r="E192" i="8"/>
  <c r="E196" i="8" s="1"/>
  <c r="F192" i="8"/>
  <c r="F196" i="8" s="1"/>
  <c r="F198" i="8" s="1"/>
  <c r="G192" i="8"/>
  <c r="B196" i="8"/>
  <c r="D196" i="8"/>
  <c r="D198" i="8" s="1"/>
  <c r="D200" i="8" s="1"/>
  <c r="I197" i="8"/>
  <c r="D212" i="8"/>
  <c r="C27" i="5"/>
  <c r="C29" i="5"/>
  <c r="C28" i="5"/>
  <c r="C26" i="5"/>
  <c r="C25" i="5"/>
  <c r="C24" i="5"/>
  <c r="C23" i="5"/>
  <c r="C22" i="5"/>
  <c r="C10" i="5"/>
  <c r="C11" i="5"/>
  <c r="C18" i="5"/>
  <c r="C15" i="5"/>
  <c r="C12" i="5"/>
  <c r="C17" i="5"/>
  <c r="B17" i="5"/>
  <c r="C16" i="5"/>
  <c r="C14" i="5"/>
  <c r="C13" i="5"/>
  <c r="F200" i="8" l="1"/>
  <c r="F201" i="8" s="1"/>
  <c r="I191" i="8"/>
  <c r="G196" i="8"/>
  <c r="G198" i="8" s="1"/>
  <c r="C30" i="5"/>
  <c r="D201" i="8"/>
  <c r="E198" i="8"/>
  <c r="B201" i="8"/>
  <c r="C19" i="5"/>
  <c r="C36" i="5" s="1"/>
  <c r="C38" i="5" s="1"/>
  <c r="E200" i="8" l="1"/>
  <c r="G200" i="8"/>
  <c r="G201" i="8" s="1"/>
  <c r="E201" i="8"/>
  <c r="B11" i="5" l="1"/>
  <c r="B10" i="3"/>
  <c r="C15" i="7"/>
  <c r="C25" i="7" s="1"/>
  <c r="F24" i="7"/>
  <c r="D20" i="7"/>
  <c r="F20" i="7" s="1"/>
  <c r="F21" i="7" l="1"/>
  <c r="C192" i="8"/>
  <c r="H189" i="8" s="1"/>
  <c r="F22" i="7"/>
  <c r="F13" i="7"/>
  <c r="E13" i="7"/>
  <c r="B30" i="5"/>
  <c r="D279" i="8"/>
  <c r="D12" i="7" s="1"/>
  <c r="D18" i="7"/>
  <c r="F18" i="7" s="1"/>
  <c r="C196" i="8" l="1"/>
  <c r="C198" i="8" s="1"/>
  <c r="C200" i="8" s="1"/>
  <c r="I192" i="8"/>
  <c r="B10" i="5"/>
  <c r="B11" i="3"/>
  <c r="B19" i="3"/>
  <c r="D303" i="8"/>
  <c r="D16" i="7" s="1"/>
  <c r="C9" i="7"/>
  <c r="E349" i="8"/>
  <c r="E357" i="8"/>
  <c r="E352" i="8"/>
  <c r="E351" i="8"/>
  <c r="E353" i="8"/>
  <c r="E332" i="8"/>
  <c r="E297" i="8"/>
  <c r="E254" i="8"/>
  <c r="E259" i="8" s="1"/>
  <c r="E267" i="8"/>
  <c r="E222" i="8"/>
  <c r="D222" i="8"/>
  <c r="B23" i="2" s="1"/>
  <c r="B186" i="8"/>
  <c r="C186" i="8"/>
  <c r="B34" i="2"/>
  <c r="D18" i="2"/>
  <c r="E285" i="8"/>
  <c r="E278" i="8"/>
  <c r="B17" i="3" l="1"/>
  <c r="F16" i="7"/>
  <c r="I196" i="8"/>
  <c r="C201" i="8"/>
  <c r="I198" i="8"/>
  <c r="E303" i="8"/>
  <c r="I200" i="8" l="1"/>
  <c r="I201" i="8" s="1"/>
  <c r="B18" i="2" s="1"/>
  <c r="D372" i="8"/>
  <c r="F23" i="7" s="1"/>
  <c r="C17" i="7"/>
  <c r="E372" i="8"/>
  <c r="E363" i="8"/>
  <c r="D363" i="8"/>
  <c r="D17" i="7" s="1"/>
  <c r="D259" i="8"/>
  <c r="D14" i="3"/>
  <c r="D285" i="8"/>
  <c r="A11" i="3"/>
  <c r="B172" i="8"/>
  <c r="C172" i="8"/>
  <c r="F11" i="7"/>
  <c r="F12" i="7"/>
  <c r="E12" i="7"/>
  <c r="F17" i="7" l="1"/>
  <c r="D15" i="7"/>
  <c r="F15" i="7" s="1"/>
  <c r="B10" i="2"/>
  <c r="B21" i="3"/>
  <c r="B13" i="3"/>
  <c r="D14" i="7"/>
  <c r="D10" i="7"/>
  <c r="D240" i="8"/>
  <c r="D267" i="8"/>
  <c r="D286" i="8" s="1"/>
  <c r="E21" i="7"/>
  <c r="E22" i="7"/>
  <c r="E24" i="7"/>
  <c r="E20" i="7"/>
  <c r="E19" i="7"/>
  <c r="E18" i="7"/>
  <c r="E17" i="7"/>
  <c r="E16" i="7"/>
  <c r="E11" i="7"/>
  <c r="E23" i="7"/>
  <c r="D9" i="7" l="1"/>
  <c r="D25" i="7" s="1"/>
  <c r="F25" i="7" s="1"/>
  <c r="F14" i="7"/>
  <c r="E14" i="7"/>
  <c r="B9" i="5"/>
  <c r="B9" i="3"/>
  <c r="B14" i="3" s="1"/>
  <c r="B13" i="2"/>
  <c r="E15" i="7" l="1"/>
  <c r="B25" i="2"/>
  <c r="B29" i="2" s="1"/>
  <c r="E342" i="8" l="1"/>
  <c r="D313" i="8"/>
  <c r="D25" i="2"/>
  <c r="B13" i="5" l="1"/>
  <c r="B36" i="5" s="1"/>
  <c r="B37" i="5" s="1"/>
  <c r="B18" i="3"/>
  <c r="B23" i="3" s="1"/>
  <c r="B26" i="3" s="1"/>
  <c r="E241" i="8"/>
  <c r="E313" i="8" l="1"/>
  <c r="D29" i="2" l="1"/>
  <c r="E228" i="8" l="1"/>
  <c r="D342" i="8" l="1"/>
  <c r="E19" i="4" s="1"/>
  <c r="F19" i="4" s="1"/>
  <c r="D13" i="2"/>
  <c r="D239" i="8" l="1"/>
  <c r="E20" i="4"/>
  <c r="B20" i="2"/>
  <c r="D20" i="2"/>
  <c r="B35" i="2" l="1"/>
  <c r="B36" i="2" s="1"/>
  <c r="D35" i="2"/>
  <c r="D36" i="2" s="1"/>
  <c r="D23" i="3" l="1"/>
  <c r="D26" i="3" s="1"/>
  <c r="F10" i="7" l="1"/>
  <c r="E10" i="7"/>
  <c r="F9" i="7"/>
  <c r="E9" i="7" l="1"/>
  <c r="E25" i="7" s="1"/>
  <c r="D241" i="8"/>
  <c r="B9" i="4"/>
  <c r="B14" i="4" s="1"/>
  <c r="B20" i="4" s="1"/>
  <c r="F9" i="4" l="1"/>
  <c r="F14" i="4" s="1"/>
  <c r="F20" i="4" s="1"/>
</calcChain>
</file>

<file path=xl/sharedStrings.xml><?xml version="1.0" encoding="utf-8"?>
<sst xmlns="http://schemas.openxmlformats.org/spreadsheetml/2006/main" count="875" uniqueCount="572">
  <si>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</si>
  <si>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</si>
  <si>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</si>
  <si>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</si>
  <si>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</si>
  <si>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</si>
  <si>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Total pasivos corrientes</t>
  </si>
  <si>
    <t>Pasivos no corrientes</t>
  </si>
  <si>
    <t>Total pasivos</t>
  </si>
  <si>
    <t>Capital</t>
  </si>
  <si>
    <t>Estado de Situación Financiera</t>
  </si>
  <si>
    <t xml:space="preserve"> (Valores en RD$)</t>
  </si>
  <si>
    <t xml:space="preserve">Efectivo y equivalente de efectivo (Notas 7) </t>
  </si>
  <si>
    <t>Estado de Rendimiento Financiero</t>
  </si>
  <si>
    <t>Impuestos</t>
  </si>
  <si>
    <t>Transferencias y donaciones</t>
  </si>
  <si>
    <t>Total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</si>
  <si>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</si>
  <si>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</si>
  <si>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</si>
  <si>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</si>
  <si>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Otros gastos</t>
  </si>
  <si>
    <t>Gastos financieros</t>
  </si>
  <si>
    <t>Total gastos</t>
  </si>
  <si>
    <t>Resultado del período (ahorro / desahorro)</t>
  </si>
  <si>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</si>
  <si>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</si>
  <si>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</si>
  <si>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</si>
  <si>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</si>
  <si>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</si>
  <si>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Ajuste al patrimonio</t>
  </si>
  <si>
    <t>Resultado del período</t>
  </si>
  <si>
    <t>Efecto del gasto de depreciación de los activos revaluados</t>
  </si>
  <si>
    <t>Total Activos Netos / Patrimonio</t>
  </si>
  <si>
    <t>Estado de Flujo de Efectivo</t>
  </si>
  <si>
    <t>Flujo de efectivo procedentes de actividades operativas</t>
  </si>
  <si>
    <t>Cobros impuestos</t>
  </si>
  <si>
    <t>Pagos a proveedores</t>
  </si>
  <si>
    <t>Flujos de efectivo netos de las actividades de operación</t>
  </si>
  <si>
    <t>Flujos de efectivo de las actividades de inversión</t>
  </si>
  <si>
    <t>Flujos de efectivo netos por las actividades de inversión</t>
  </si>
  <si>
    <t>Flujos de efectivo de las actividades de financiación</t>
  </si>
  <si>
    <t>Flujos de efectivo netos por las actividades de financiación</t>
  </si>
  <si>
    <t>Efectivo y equivalentes al efectivo al final del periodo</t>
  </si>
  <si>
    <t>Presupuesto sobre la Base de Efectivo</t>
  </si>
  <si>
    <t>(Clasificación de Ingresos y Gastos por Objeto)</t>
  </si>
  <si>
    <t xml:space="preserve">Cambio en políticas contables </t>
  </si>
  <si>
    <t>Revaluación de Propiedad, planta y equipo</t>
  </si>
  <si>
    <t xml:space="preserve"> Cobros de subvenciones, transferencias, y otras asignaciones </t>
  </si>
  <si>
    <t>Pagos a los trabajadores o en beneficio de ellos</t>
  </si>
  <si>
    <t xml:space="preserve">Pagos a otras entidades para financiar sus operaciones (Transferencias) </t>
  </si>
  <si>
    <t>Pagos por costos de construcciones y desarrollos en proceso</t>
  </si>
  <si>
    <t xml:space="preserve">Incremento/(Disminución) neta en el efectivo y equivalentes al efectivo </t>
  </si>
  <si>
    <t>Efectivo y equivalentes al efectivo al principio del periodo</t>
  </si>
  <si>
    <t>Variación (D=A-B)</t>
  </si>
  <si>
    <t xml:space="preserve">Estado de Comparación de los Importes Presupuestados y Realizados </t>
  </si>
  <si>
    <t>% de Variac Ejecución (C=B/A)</t>
  </si>
  <si>
    <t>Firma del Enc. Administrativo</t>
  </si>
  <si>
    <t>Firma del Contador.</t>
  </si>
  <si>
    <t>Resultado acumulado</t>
  </si>
  <si>
    <t xml:space="preserve">Resultados positivos (ahorro)/negativo (desahorro) </t>
  </si>
  <si>
    <t>Patrimonio Neto</t>
  </si>
  <si>
    <t>Saldo al 31 de diciembre de 2019</t>
  </si>
  <si>
    <t>Pasivos corrientes</t>
  </si>
  <si>
    <t>_______________________________</t>
  </si>
  <si>
    <t>Firma del Director  o Presidente</t>
  </si>
  <si>
    <t>Firma del Financiero</t>
  </si>
  <si>
    <t>Firma del Contador</t>
  </si>
  <si>
    <t>___________________________</t>
  </si>
  <si>
    <t>________________________________</t>
  </si>
  <si>
    <t>Firma del Director o Presidente</t>
  </si>
  <si>
    <t>Total Activos Netos/Patrimonio mas Pasivos</t>
  </si>
  <si>
    <t>Concepto</t>
  </si>
  <si>
    <t>Presupuesto Reformado (A)</t>
  </si>
  <si>
    <t>Presupuesto Ejecutado (B)</t>
  </si>
  <si>
    <t>Ingresos totales</t>
  </si>
  <si>
    <t>Transferencias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</si>
  <si>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</si>
  <si>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</si>
  <si>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</si>
  <si>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</si>
  <si>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</si>
  <si>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</si>
  <si>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Obras</t>
  </si>
  <si>
    <t>Nota#  7 Efectivo y equivalentes de efectivo.</t>
  </si>
  <si>
    <t>Descripción                                                                               20x2                 20x1</t>
  </si>
  <si>
    <t xml:space="preserve">                                                                                                    </t>
  </si>
  <si>
    <t>Nota #8  Inversiones a corto plazo</t>
  </si>
  <si>
    <t>Un detalle de la inversión a corto plazo al 31 de diciembre de 20x2 y 20x1, es como sigue:</t>
  </si>
  <si>
    <t>Descripción                                                                                   20x2                 20x1</t>
  </si>
  <si>
    <t>Nombre de cuenta                                                                                X                    X</t>
  </si>
  <si>
    <t xml:space="preserve">                                                                                                        </t>
  </si>
  <si>
    <t>Nota#9 Porción corriente de documentos por cobrar</t>
  </si>
  <si>
    <t>Un detalle de la porción corriente de documento por cobrar al 31 de diciembre de 20x2 y 20x1 es como sigue:</t>
  </si>
  <si>
    <t>Nombre de cuenta                                                                              X                       X</t>
  </si>
  <si>
    <t>Nota#10  Cuentas por cobrar a corto plazo</t>
  </si>
  <si>
    <t>Un detalle de las cuentas por cobrar al 31 de diciembre de 20x2 y 20x1 es como sigue:</t>
  </si>
  <si>
    <t>Nota# 11 Inventarios</t>
  </si>
  <si>
    <t>Un detalle de las partidas de inventario al 31 de diciembre de 20x2 y 20x1 es como sigue:</t>
  </si>
  <si>
    <t>Nota# 12 Pagos anticipados</t>
  </si>
  <si>
    <t>Un detalle de los pagos anticipados  al 31 de diciembre de 20x2 y 20x1 es como sigue:</t>
  </si>
  <si>
    <t>Nota#  13 Otros activos corrientes</t>
  </si>
  <si>
    <t>Un detalle de otros activos corrientes   al 31 de diciembre de 20x2 y 20x1 es como sigue:</t>
  </si>
  <si>
    <t>Nota#  14 Cuentas por cobrar a largo plazo</t>
  </si>
  <si>
    <t>Un detalle de las partidas de cuentas por cobrar a largo plazo  al 31 de diciembre de 20x2 y 20x1 es como sigue:</t>
  </si>
  <si>
    <t xml:space="preserve">Nota#  15 Documentos por cobrar </t>
  </si>
  <si>
    <t>Un detalle de las partidas de documentos por cobrar a largo plazo  al 31 de diciembre de 20x2 y 20x1 es como sigue:</t>
  </si>
  <si>
    <t>Nombre de cuenta                                                                              X                      X</t>
  </si>
  <si>
    <t>Nota# 16 Inversiones a largo plazo</t>
  </si>
  <si>
    <t>Corresponden a (especificar el tipo de documento) en (especificar moneda) mantenido con una institución financiera (especificar si es local o internacional). Los mismo generan interés a una tasa que oscilan entre XX% y XX% anual, con vencimiento entre XX y XX días. Los ingresos por intereses recibidos durante los años terminados el 31 de diciembre de 20X2 y 20X1, ascienden a RD$XXX y RD$XXX, respectivamente, y se presentan como ingresos financieros en los Estados de Rendimientos Financieros de esos años que se acompañan.</t>
  </si>
  <si>
    <t xml:space="preserve">Nota# 17  Otros activos financieros </t>
  </si>
  <si>
    <t>Un detalle de las partidas de otros activos financieros  al 31 de diciembre de 20x2 y 20x1 es como sigue:</t>
  </si>
  <si>
    <t>Nota#18 Propiedad planta y equipo</t>
  </si>
  <si>
    <t>Terreno</t>
  </si>
  <si>
    <t>Infraestructura</t>
  </si>
  <si>
    <t>Edif. Y componente</t>
  </si>
  <si>
    <t>Maq. Y Equipos</t>
  </si>
  <si>
    <t>Equipo Transp y otros</t>
  </si>
  <si>
    <t>Contruciones en Proceso</t>
  </si>
  <si>
    <t>Total</t>
  </si>
  <si>
    <t>Costos de adquisición  (20X1)</t>
  </si>
  <si>
    <t>X</t>
  </si>
  <si>
    <t>Adiciones</t>
  </si>
  <si>
    <t>Retiros</t>
  </si>
  <si>
    <t>(x)</t>
  </si>
  <si>
    <t>otros</t>
  </si>
  <si>
    <t>Saldo al final del periodo</t>
  </si>
  <si>
    <t xml:space="preserve">Dep. Acum. al inicio del periodo  </t>
  </si>
  <si>
    <t>(X)</t>
  </si>
  <si>
    <t>Cargo del periodo</t>
  </si>
  <si>
    <t>Prop. planta y equipos neto (20x2)</t>
  </si>
  <si>
    <t>Nota#19 Activos intangibles</t>
  </si>
  <si>
    <t>Un detalle de los activos intangibles al 31 de diciembre de 20X2 y 20X1es como sigue:</t>
  </si>
  <si>
    <t>Nota# 20 Otros activos no  financieros</t>
  </si>
  <si>
    <t>Un detalle de otros activos no financieros   al 31 de diciembre de 20X2 y 20X1es como sigue:</t>
  </si>
  <si>
    <t>Amortización</t>
  </si>
  <si>
    <t>Un movimiento de la amortización de los activos no financieros es como sigue:</t>
  </si>
  <si>
    <t>Descripción                                                                                       20X2                  20X1</t>
  </si>
  <si>
    <t>Saldos al inicio del año                                                                         X                          X</t>
  </si>
  <si>
    <t xml:space="preserve">Nota # 21 Sobre Giro Bancario </t>
  </si>
  <si>
    <t>Un detalle del sobre giro bancario al 31 de diciembre de 20X2 y 20X1 es como sigue:</t>
  </si>
  <si>
    <t>Nota# 22 Cuentas por pagar a corto plazo</t>
  </si>
  <si>
    <t>Un detalle de las cuentas por pagar a corto plazo  al 31 de diciembre de 20X2 y 20X1 es como sigue:</t>
  </si>
  <si>
    <t>Nota# 23 Préstamo a corto plazo</t>
  </si>
  <si>
    <t>Un detalle de los préstamos  a corto plazo  al 31 de diciembre de 20X2 y 20X1 es como sigue:</t>
  </si>
  <si>
    <t>Nota# 24 Parte corriente de préstamo a largo plazo</t>
  </si>
  <si>
    <t>Un detalle de la parte corriente de  préstamos  a largo  plazo  al 31 de diciembre de 20X2 y 20X1 es como sigue:</t>
  </si>
  <si>
    <t>Nota# 25 Retenciones y acumulaciones por pagar</t>
  </si>
  <si>
    <t>Un detalle de las retenciones y acumulaciones por pagar   al 31 de diciembre de 20X2 y 20X1 es como sigue:</t>
  </si>
  <si>
    <t>Nota# 26 Provisiones a corto plazo</t>
  </si>
  <si>
    <t>Un detalle de las provisiones a corto plazo   al 31 de diciembre de 20X2 y 20X1 es como sigue:</t>
  </si>
  <si>
    <t>Nota# 27 Beneficios a empleados a corto plazo</t>
  </si>
  <si>
    <t>Un detalle de los beneficios a empleados a corto plazo   al 31 de diciembre de 20X2 y 20X1 es como sigue:</t>
  </si>
  <si>
    <t>Clasificación  o detalle                                                                      X                      X</t>
  </si>
  <si>
    <t xml:space="preserve">Nota# 28 Pensiones </t>
  </si>
  <si>
    <t>Un detalle de las pensiones   al 31 de diciembre de 20X2 y 20X1 es como sigue:</t>
  </si>
  <si>
    <t>Nota# 29 Otros pasivos corrientes</t>
  </si>
  <si>
    <t>Un detalle de otros pasivos corrientes   al 31 de diciembre de 20X2 y 20X1 es como sigue:</t>
  </si>
  <si>
    <t>Nota# 30 Cuentas por pagar largo plazo</t>
  </si>
  <si>
    <t>Un detalle de las cuentas por pagar a largo plazo   al 31 de diciembre de 20X2 y 20X1 es como sigue:</t>
  </si>
  <si>
    <t>Nota# 31Préstamos a largo plazo</t>
  </si>
  <si>
    <t>Un detalle de los préstamos a largo plazo   al 31 de diciembre de 20X2 y 20X1 es como sigue:</t>
  </si>
  <si>
    <t>Nota# 32 Instrumentos de Deuda</t>
  </si>
  <si>
    <t>Revelar en esta nota si dispone de informaciones como descripción del préstamo, tasa de interés, vigencia,  prestatario y el monto de los años sobre los que se informa.</t>
  </si>
  <si>
    <t>Nota# 33 Provisiones a largo plazo</t>
  </si>
  <si>
    <t>Un detalle de la cuenta de provisiones a largo plazo  diciembre de 20X2 y 20X1 es como sigue:</t>
  </si>
  <si>
    <t>Nota# 34 Beneficios a empleados largo plazo</t>
  </si>
  <si>
    <t>Un detalle de los beneficios a empleados a largo plazo al 31 de  diciembre de 20X2 y 20X1 es como sigue:</t>
  </si>
  <si>
    <t>Concepto                                                                                             X                      X</t>
  </si>
  <si>
    <t>Nota# 35 Otros pasivos no corrientes</t>
  </si>
  <si>
    <t>Un detalle de la cuenta  otros pasivos no corrientes al 31 de diciembre  de 20X2 y 20X1 es como sigue:</t>
  </si>
  <si>
    <t>Nota# 36  Activos Netos/Patrimonio</t>
  </si>
  <si>
    <t xml:space="preserve">Al 31 de diciembre  de 20X2 y 20X1, la composición del capital de la Institución es como sigue:  </t>
  </si>
  <si>
    <t>Nota# 37 Impuestos</t>
  </si>
  <si>
    <t>Un detalle de los ingresos por impuestos al 31 de diciembre de 20X2 y 20X1 es como sigue:</t>
  </si>
  <si>
    <t>Concepto o tipo de impuesto                                                            X                       X</t>
  </si>
  <si>
    <t>Nota# 38 Ingresos por transacciones con contraprestaciones</t>
  </si>
  <si>
    <t>Un detalle de los ingresos por transacciones con contraprestaciones al 31  de diciembre de 20X2 y 20X1 es como sigue:</t>
  </si>
  <si>
    <t>Concepto o tipo de transacción                                                        X                      X</t>
  </si>
  <si>
    <t xml:space="preserve">Nota# 39 Transferencia y donaciones </t>
  </si>
  <si>
    <t>Un detalle de los ingresos por transferencias y donaciones  al 31  de diciembre de 20X2 y 20X1 es como sigue:</t>
  </si>
  <si>
    <t>Concepto o tipo de transferencia                                                        X                      X</t>
  </si>
  <si>
    <t xml:space="preserve">Nota# 40 Recargos, multas y otros ingresos </t>
  </si>
  <si>
    <t>Un detalle del ingreso por los recargos, multas y otros ingresos   al 31 de diciembre de 20X2 y 20X1 es como sigue:</t>
  </si>
  <si>
    <t>Recargos                                                                                           X                      X</t>
  </si>
  <si>
    <t>Multas                                                                                               X                       X</t>
  </si>
  <si>
    <t>Concepto o tipo de los otros ingresos                                               X                       X</t>
  </si>
  <si>
    <t xml:space="preserve"> Nota # 41 Sueldos, Salarios y beneficios a empleados</t>
  </si>
  <si>
    <t>Un detalle de las cuentas sueldos, salarios, beneficios a empleados al 31 de diciembre 20X2 y 20X1 es como sigue:</t>
  </si>
  <si>
    <t>Descripción                                                                                       20X2              20X1</t>
  </si>
  <si>
    <t>Sueldos                                                                                                  X                    X</t>
  </si>
  <si>
    <t>Contribuciones a la Tesorería de la Seguridad Social                           X                    X</t>
  </si>
  <si>
    <t>Horas extras                                                                                           X                    X</t>
  </si>
  <si>
    <t>Compensación                                                                                         X                   X</t>
  </si>
  <si>
    <t>Transporte                                                                                               X                   X</t>
  </si>
  <si>
    <t>Regalía Pascual                                                                                       X                   X</t>
  </si>
  <si>
    <t>Bonificación                                                                                            X                   X</t>
  </si>
  <si>
    <t>Vacaciones                                                                                               X                  X</t>
  </si>
  <si>
    <t>El/la(nombre de la Institución) pagó sueldos y compensaciones al personal directivo, los cuales se definen como aquellos que ocupan la posición de directores y subdirectores en adelante, por aproximadamente RD$XXX y RD$XXXX respectivamente.</t>
  </si>
  <si>
    <t>Al 31 de diciembre de 20X2 y 20X1 el /la (Nombre de la Institución) mantenía XXX y XXX empleados respectivamente.</t>
  </si>
  <si>
    <t>Nota# 42 Subvenciones y otros pagos por transferencias</t>
  </si>
  <si>
    <t>Un detalle de la cuenta subvenciones y otros pagos por transferencia al 31 de diciembre de 20X2 y 20X1 es como sigue:</t>
  </si>
  <si>
    <t>Nombre de cuenta                                                                             X                      X</t>
  </si>
  <si>
    <t>Nota# 43 Suministro y materiales para consumo</t>
  </si>
  <si>
    <t>Un detalle de los gastos de suministro y materiales para consumo al  31 de diciembre de 20X2 y 20X1 es como sigue:</t>
  </si>
  <si>
    <t xml:space="preserve">Nota# 44 Gastos de depreciación y amortización </t>
  </si>
  <si>
    <t>Un detalle de los gastos de depreciación y amortización al  31 de diciembre de 20X2 y 20X1 es como sigue:</t>
  </si>
  <si>
    <t xml:space="preserve">Nota# 45 Deterioro al valor de la propiedad, planta y equipo </t>
  </si>
  <si>
    <t>Un detalle del  deterioro a; valor de la propiedad, planta y equipo  31 de diciembre de 20X2 y 20X1 es como sigue:</t>
  </si>
  <si>
    <t>Deterioro a propiedad                                                                       X                      X</t>
  </si>
  <si>
    <t>Deterioro a planta                                                                             X                       X</t>
  </si>
  <si>
    <t xml:space="preserve">Deterioro a equipo                                                                             X                      X </t>
  </si>
  <si>
    <t xml:space="preserve">Nota# 46 Otros gastos </t>
  </si>
  <si>
    <t>Un detalle de otros gastos  al  31 de diciembre de 20X2 y 20X1 es como sigue:</t>
  </si>
  <si>
    <t xml:space="preserve">Nota# 47 Gastos Financieros </t>
  </si>
  <si>
    <t>Un detalle de los gastos financieros   al  31 de diciembre de 20X2 y 20X1 es como sigue:</t>
  </si>
  <si>
    <t>Nota# 48 Compromisos y contingencias</t>
  </si>
  <si>
    <t>Compromisos</t>
  </si>
  <si>
    <t>Al 31 de diciembre de 20X2 y 20X1 la (nombre de la Institución) mantiene los siguientes compromisos con terceros:</t>
  </si>
  <si>
    <t>a)</t>
  </si>
  <si>
    <t>b)</t>
  </si>
  <si>
    <t xml:space="preserve">Contingencias </t>
  </si>
  <si>
    <t>Al 31 de diciembre de 20x2 y 20x1 la (nombre de la Institución) mantiene las siguientes contingencias:</t>
  </si>
  <si>
    <t>Un detalle del efectivo y equivalente de efectivo al 31 de diciembre de 20x2 y 20x1 es como sigue:</t>
  </si>
  <si>
    <t>Cuenta Receptora# Banreservas                                               X                        X</t>
  </si>
  <si>
    <t>Cuenta Genero y Salud# Banreservas                                      X                        X</t>
  </si>
  <si>
    <t>Cuenta Servicios Municipal# Banreservas                               X                        X</t>
  </si>
  <si>
    <t>Cuenta Inversión# Banreservas                                                 X                        X</t>
  </si>
  <si>
    <t>Cuenta de Personal# Banreservas                                              X                        X</t>
  </si>
  <si>
    <t>Cuenta de Regalía# Banreservas                                                X                        X</t>
  </si>
  <si>
    <t xml:space="preserve">                                                                                                        X                        X  </t>
  </si>
  <si>
    <t xml:space="preserve">Nombre de cuenta                                                                                X                    X  </t>
  </si>
  <si>
    <t xml:space="preserve">                                                                                                              X                    X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</si>
  <si>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X                      X   </t>
  </si>
  <si>
    <t>Deterioro de cuentas por cobrar                                                        (X)                   (X)</t>
  </si>
  <si>
    <t xml:space="preserve">                                                                                                            X                      X  </t>
  </si>
  <si>
    <t xml:space="preserve">                                                                                                           X                        X</t>
  </si>
  <si>
    <t xml:space="preserve">                                                                                                           X                       X</t>
  </si>
  <si>
    <t>Mob. Y equipo de ofic.</t>
  </si>
  <si>
    <t xml:space="preserve"> Descripción                                                                                   20x2                 20x1</t>
  </si>
  <si>
    <t>Amortización                                                                                     (X)                    (X)</t>
  </si>
  <si>
    <t xml:space="preserve">                                                                                                            X                       X</t>
  </si>
  <si>
    <t>Amortización del año                                                                            X                          X</t>
  </si>
  <si>
    <t xml:space="preserve">                                                                                                               X                          X</t>
  </si>
  <si>
    <t>Clasificación o detalle                                                                      X                       X</t>
  </si>
  <si>
    <t xml:space="preserve">                                                                                                          X                       X</t>
  </si>
  <si>
    <t>Concepto                                                                                             X                       X</t>
  </si>
  <si>
    <t>Concepto o tipo de transacción                                                        X                       X</t>
  </si>
  <si>
    <t xml:space="preserve">                                                                                                         X                       X</t>
  </si>
  <si>
    <t>Concepto o tipo de donaciones                                                           X                       X</t>
  </si>
  <si>
    <t>Otros                                                                                                         X                   X</t>
  </si>
  <si>
    <t xml:space="preserve">                                                                                                                  X                   X </t>
  </si>
  <si>
    <t>Nombre de cuenta                                                                             X                       X</t>
  </si>
  <si>
    <t>Deterioro otros activos (especificar)                                                 X                       X</t>
  </si>
  <si>
    <t>Otros</t>
  </si>
  <si>
    <t xml:space="preserve">Cuenta de Regalía# Banreservas                                              </t>
  </si>
  <si>
    <t xml:space="preserve">Cuenta Receptora# Banreservas                                             </t>
  </si>
  <si>
    <t xml:space="preserve">Cuenta Genero y Salud# Banreservas                                     </t>
  </si>
  <si>
    <t xml:space="preserve">Cuenta Servicios Municipal# Banreservas                             </t>
  </si>
  <si>
    <t xml:space="preserve">Cuenta Inversión# Banreservas                                               </t>
  </si>
  <si>
    <t xml:space="preserve">Cuenta de Personal# Banreservas                                            </t>
  </si>
  <si>
    <t xml:space="preserve">Descripción                                                                                   </t>
  </si>
  <si>
    <t xml:space="preserve">Descripción                                                                              </t>
  </si>
  <si>
    <t xml:space="preserve">Descripción                                                                                  </t>
  </si>
  <si>
    <t xml:space="preserve">                                                                                                          </t>
  </si>
  <si>
    <t xml:space="preserve">                                                                                                         </t>
  </si>
  <si>
    <t xml:space="preserve">                                                                                                                 </t>
  </si>
  <si>
    <t>Utiles de cocina y comedor</t>
  </si>
  <si>
    <t>Banreservas</t>
  </si>
  <si>
    <t>Resultado positivos (ahorros) negativo)(desahorro)</t>
  </si>
  <si>
    <t>Mob. Y Equipos de Oficinas</t>
  </si>
  <si>
    <t xml:space="preserve">Equipos Transporte y Otros </t>
  </si>
  <si>
    <t>Gasolina</t>
  </si>
  <si>
    <t>Gasoil</t>
  </si>
  <si>
    <t xml:space="preserve">La Junta de Distrito Municipal de Cambita El Pueblecito, la ley No.84-05 de fecha 23 de febrero </t>
  </si>
  <si>
    <t xml:space="preserve">2005La presente ley tiene por objeto, normar la organización, competencia, funciones y recursos </t>
  </si>
  <si>
    <t xml:space="preserve">de 1os ayuntamientos de 1os municipios y del Distrito Nacional, asegurándoles que puedan </t>
  </si>
  <si>
    <t xml:space="preserve">ejercer, dentro del marco de la autonomía que 1os caracteriza, las competencias, atribuciones y </t>
  </si>
  <si>
    <t xml:space="preserve">1os servicios que les son inherentes; promover el desarrollo y la integración de su territorio, el </t>
  </si>
  <si>
    <t xml:space="preserve">mejoramiento sociocultural de sus habitantes y la participación efectiva de las comunidades en el </t>
  </si>
  <si>
    <t xml:space="preserve">manejo de 1os asuntos públicos locales, a 1os fines de obtener como resultado mejorar la calidad </t>
  </si>
  <si>
    <t xml:space="preserve">de vida, preservando el medio ambiente, los patrimonios históricos y culturales, así como la </t>
  </si>
  <si>
    <t>protección de 1os espacios de dominio público.</t>
  </si>
  <si>
    <t>(Nota #2 Base de presentación)</t>
  </si>
  <si>
    <t xml:space="preserve">Los Estados Financieros han sido preparados de conformidad con las Normas Internacionales de </t>
  </si>
  <si>
    <t xml:space="preserve">Contabilidad del Sector Público (NICSP), adoptadas por la Dirección General de Contabilidad </t>
  </si>
  <si>
    <t>Gubernamental .</t>
  </si>
  <si>
    <t xml:space="preserve">La Junta de Distrito Municipal de Cambita presenta su presupuesto aprobado según la base </t>
  </si>
  <si>
    <t>contable de efectivo y los Estados Financieros sobre la base de acumulación (o devengo</t>
  </si>
  <si>
    <t xml:space="preserve">conforme a las estipulaciones d las NICESP 24 “Presentación de Información del Presupuesto en </t>
  </si>
  <si>
    <t>los Estados Financieros”.</t>
  </si>
  <si>
    <t xml:space="preserve">El presupuesto se aprueba según la base contable de efectivo siguiendo una clasificación de pago </t>
  </si>
  <si>
    <t xml:space="preserve">por funciones. El presupuesto aprobado cubre el periodo fiscal que va desde el 1ro de enero hasta </t>
  </si>
  <si>
    <t>Financieros y sus Notas.</t>
  </si>
  <si>
    <t xml:space="preserve">La emisión y aprobación final de los Estados Financieros debe ser autorizada por el funcionario </t>
  </si>
  <si>
    <t>de más alto nivel .</t>
  </si>
  <si>
    <t>(Nota # 3 Moneda Funcional y de Presentación)</t>
  </si>
  <si>
    <t xml:space="preserve">Los Estados Financieros están presentados en pesos dominicanos (RD$) moneda de curso legal </t>
  </si>
  <si>
    <t>en República Dominicana.</t>
  </si>
  <si>
    <t>(Nota #4 Uso de estimados y Juicios)</t>
  </si>
  <si>
    <t xml:space="preserve">La preparación de los Estados Financieros de confirmada con las NICSP, requiere que la </t>
  </si>
  <si>
    <t xml:space="preserve">administración realice juicios estimaciones y supuestos que afectan la aplicación de las Políticas </t>
  </si>
  <si>
    <t xml:space="preserve">Contable y los montos de activos, pasivos, ingresos y gastos reportados. Los resultados reales </t>
  </si>
  <si>
    <t>pueden diferir de estas estimaciones</t>
  </si>
  <si>
    <t>Medición de los valores razonables.</t>
  </si>
  <si>
    <t xml:space="preserve">La entidad cuenta con un marco de control establecido en relación con el cálculo de los valores </t>
  </si>
  <si>
    <t xml:space="preserve">razonables y tiene la responsabilidad general por la supervisión de todas las mediciones </t>
  </si>
  <si>
    <t>significativas de este, incluyendo los de Niveles 3</t>
  </si>
  <si>
    <t xml:space="preserve">Cuando se mide el valor razonable de un activo o pasivo, La Junta de Distrito Municipal de </t>
  </si>
  <si>
    <t>Cambita El Pueblecito utiliza siempre que sea posible, precios cotizados en un mercado activo</t>
  </si>
  <si>
    <t xml:space="preserve">Si el mercado para un activo o pasivo no es activo, la entidad establecerá el valor razonable </t>
  </si>
  <si>
    <t xml:space="preserve">utilizando una técnica de valoración. Con ésta se busca establecer cuál será el precio de una </t>
  </si>
  <si>
    <t>transacion realizada a la fecha de medicion.</t>
  </si>
  <si>
    <t>Nivel 1: Precio no ajustado ) en mercados activos para activos o pasivos idénticos,</t>
  </si>
  <si>
    <t xml:space="preserve">Nivel 2: Datos diferentes de los precios cotizados incluidos en el Nivel 1 que sean observados </t>
  </si>
  <si>
    <t>para el activo o pasivo, ya sea directa (precios) o indirectamente (derivados de los precios).</t>
  </si>
  <si>
    <t xml:space="preserve">Nivel 3: Datos para el activo o pasivo que no se basan en datos de mercados observables </t>
  </si>
  <si>
    <t>(variables no observables).</t>
  </si>
  <si>
    <t xml:space="preserve">Si las variables usadas para medir el valor razonable de un activo o pasivo pueden clasificarse en </t>
  </si>
  <si>
    <t xml:space="preserve">niveles distintos de la jerarquía del valor razonable, entonces la medición se clasifica en su </t>
  </si>
  <si>
    <t xml:space="preserve">totalidad en el mismo nivel de la jerarquía que la variable de nivel más bajo que sea significativa </t>
  </si>
  <si>
    <t>para la medición total.</t>
  </si>
  <si>
    <t>Los valores se clasifican en los niveles distinto dentro de una jerarquia como sigue:</t>
  </si>
  <si>
    <t xml:space="preserve">La Junta de Distrito Municipal de Cambita El Pueblecito las transferencias entre los niveles de la </t>
  </si>
  <si>
    <t xml:space="preserve">jerarquía del valor razonable al final del periodo sobre el que se informa durante el que ocurrió el </t>
  </si>
  <si>
    <t>cambio.</t>
  </si>
  <si>
    <t>(Nota #5 Base de medición)</t>
  </si>
  <si>
    <t xml:space="preserve">Los Estados Financieros se elaboran sobre la base del costo histórico, a excepción de los terrenos </t>
  </si>
  <si>
    <t>y edificios los cuales son valuados mediante tasaciones realizadas por un experto externo.</t>
  </si>
  <si>
    <t>Nota#6 Resumen de Políticas Contables significativas</t>
  </si>
  <si>
    <t xml:space="preserve">Aquí se detalla todo lo relacionado con las principales Políticas Contables significativas como </t>
  </si>
  <si>
    <t>podría ser, sin que esta enumeración se considere limitativa.</t>
  </si>
  <si>
    <t>Inventarios de materiales de oficina</t>
  </si>
  <si>
    <t xml:space="preserve">Indicar si la medición es al menor entre el costo y el valor neto de realización y que método de </t>
  </si>
  <si>
    <t xml:space="preserve">Cuentas por cobrar y por pagar </t>
  </si>
  <si>
    <t>Los pasivos son reconocidos cuando se ha recibido el bien o servicio que los genera</t>
  </si>
  <si>
    <t>independientemente del momento en el que se realiza el pago.</t>
  </si>
  <si>
    <t xml:space="preserve">Los pasivos son dados de baja cuando los compromisos son saldados o expira el compromiso. </t>
  </si>
  <si>
    <t>Propiedad, mobiliario y equipos</t>
  </si>
  <si>
    <t xml:space="preserve">Reconocimiento y medición </t>
  </si>
  <si>
    <t xml:space="preserve">Las partidas de mobiliarios y equipos son medidas al costo de adquisición menos la depreciación </t>
  </si>
  <si>
    <t>acumulada y pérdidas por deterioro.</t>
  </si>
  <si>
    <r>
      <t>valuación utiliza</t>
    </r>
    <r>
      <rPr>
        <b/>
        <sz val="11"/>
        <color theme="1"/>
        <rFont val="Calibri"/>
        <family val="2"/>
        <scheme val="minor"/>
      </rPr>
      <t>.</t>
    </r>
  </si>
  <si>
    <t xml:space="preserve">Las partes significativas de un elemento de mobiliarios y equipos tienen vida útil diferente, se </t>
  </si>
  <si>
    <t>contabiliza como elementos separados de mobiliarios y equipos.</t>
  </si>
  <si>
    <t xml:space="preserve">Cualquier ganancia o pérdida procedente de la disposición de un elemento de mobiliarios y </t>
  </si>
  <si>
    <t xml:space="preserve">equipos (calculada como la diferencia entre el valor obtenido de la disposición y el valor en </t>
  </si>
  <si>
    <t>libros del activo) se reconoce en resultados.</t>
  </si>
  <si>
    <t>Costos posteriores</t>
  </si>
  <si>
    <t xml:space="preserve">Los desembolsos posteriores se capitalizan solo si es probable que La Junta de Distrito </t>
  </si>
  <si>
    <t xml:space="preserve">Municipal de Cambita El Pueblecito reciba los beneficios económicos futuros asociados con los </t>
  </si>
  <si>
    <t xml:space="preserve">costos. Las reparaciones y mantenimientos continuos se registran como gastos en resultados </t>
  </si>
  <si>
    <t>cuando se incurren.</t>
  </si>
  <si>
    <t>Depreciación</t>
  </si>
  <si>
    <t xml:space="preserve">La depreciación se calcula sobre el monto depreciable, que corresponde al costo de un activo u </t>
  </si>
  <si>
    <t>otro monto que se sustituye por el costo menos su valor residual.</t>
  </si>
  <si>
    <t xml:space="preserve">La depreciación es reconocida en resultados con base en el método de línea recta sobre las vidas </t>
  </si>
  <si>
    <t xml:space="preserve">útiles estimadas de cada parte de una partida de mobiliarios y equipos, puesto que estas reflejan </t>
  </si>
  <si>
    <t xml:space="preserve">con mayor exactitud el patrón de consumo esperado de los beneficios económicos futuros </t>
  </si>
  <si>
    <t>relacionados con el activo.</t>
  </si>
  <si>
    <t>Revaluación y devaluaciones</t>
  </si>
  <si>
    <t xml:space="preserve">Indicar que tratamiento se le dará a la depreciación al momento de la revaluación, conforme a las </t>
  </si>
  <si>
    <t>estipulaciones de la NICSP No. 17.</t>
  </si>
  <si>
    <t>Otros activos</t>
  </si>
  <si>
    <t>Indicar como son medidos</t>
  </si>
  <si>
    <t xml:space="preserve">Desembolsos posteriores </t>
  </si>
  <si>
    <t>Indicar cuándo se capitalizan.</t>
  </si>
  <si>
    <t xml:space="preserve">Amortización </t>
  </si>
  <si>
    <t>Forma de cálculo.</t>
  </si>
  <si>
    <t xml:space="preserve">Deterioro del valor  </t>
  </si>
  <si>
    <t>Activos financieros no derivados</t>
  </si>
  <si>
    <t>Indicar periodicidad de la revaluación y que se incluye al terminar deterioro</t>
  </si>
  <si>
    <t>Activos financieros medidos a costo amortizado</t>
  </si>
  <si>
    <t>Indicar como se calcula la perdida por deterioro y si se analizan tanto a nivel especifico como colectivo.</t>
  </si>
  <si>
    <t>Activos no financieros</t>
  </si>
  <si>
    <t>Determinar la periodicidad de la evaluación del deterioro con excepción del inventario.</t>
  </si>
  <si>
    <t>Indicar cuándo se reconoce una perdida por deterioro y donde se reconocen.</t>
  </si>
  <si>
    <t>Provisiones</t>
  </si>
  <si>
    <t>Indicar cuándo es reconocido.</t>
  </si>
  <si>
    <t>Arrendamientos operativos</t>
  </si>
  <si>
    <t>Beneficios a los empleados</t>
  </si>
  <si>
    <t>Planes de aportaciones definidas</t>
  </si>
  <si>
    <t>Agregar otros aspectos de beneficios a empleados, diferentes a los salarios.</t>
  </si>
  <si>
    <t>Reconocimiento de ingresos</t>
  </si>
  <si>
    <t>Especificar las vías por las que se reciben los ingresos.</t>
  </si>
  <si>
    <t xml:space="preserve">Impuesto sobre la renta </t>
  </si>
  <si>
    <t xml:space="preserve">Indicar que por ser una entidad gubernamental sin fines de lucro está exenta de pagar impuesto </t>
  </si>
  <si>
    <t>sobre la renta, pero si funciona como agente de retención.</t>
  </si>
  <si>
    <t xml:space="preserve">Indiciar cuando los arrendamientos se clasifican como operativos y la forma en la que se </t>
  </si>
  <si>
    <t>reconocen las rentas por pagar.</t>
  </si>
  <si>
    <t xml:space="preserve">Indicar donde se reconocen los aportes al Sistema Dominicano de Seguridad Social y a los </t>
  </si>
  <si>
    <t>sistemas de los empleados.</t>
  </si>
  <si>
    <r>
      <t xml:space="preserve">                                                                                                       </t>
    </r>
    <r>
      <rPr>
        <b/>
        <u/>
        <sz val="10"/>
        <color theme="1"/>
        <rFont val="Calibri"/>
        <family val="2"/>
        <scheme val="minor"/>
      </rPr>
      <t xml:space="preserve">   NOTAS A LOS ESTADOS FINANCIEROS</t>
    </r>
  </si>
  <si>
    <t xml:space="preserve">       (Nota #1 Entidad económica)</t>
  </si>
  <si>
    <t xml:space="preserve">                                            Nota #7 Efectivo y equivalentes de efectivo.</t>
  </si>
  <si>
    <t>Propiedad, planta y equipo neto (Nota 9)</t>
  </si>
  <si>
    <t>Las notas son parte integral de estos Estados Financieros.</t>
  </si>
  <si>
    <r>
      <rPr>
        <b/>
        <sz val="10"/>
        <color rgb="FF231F20"/>
        <rFont val="Times New Roman"/>
        <family val="1"/>
      </rPr>
      <t>Resultado financiero (1-2)</t>
    </r>
  </si>
  <si>
    <t>Jornales</t>
  </si>
  <si>
    <t xml:space="preserve">                                          </t>
  </si>
  <si>
    <t>Inventarios (Nota 8)</t>
  </si>
  <si>
    <t xml:space="preserve"> Préstamos a corto plazo (Nota 12)</t>
  </si>
  <si>
    <t xml:space="preserve">                                           Nota # 8 Inventarios</t>
  </si>
  <si>
    <t xml:space="preserve">                                           Nota# 12 Préstamo a corto plazo</t>
  </si>
  <si>
    <t>Nota: Se ralizo un ajuste al patrimonio a la cuenta resultados acumulados de periodos anteriores por</t>
  </si>
  <si>
    <t>Transferencias de Capital</t>
  </si>
  <si>
    <t>Un detalle de los gastos de suministro y materiales para consumo al  31 de diciembre de 2021 y 2020 es como sigue:</t>
  </si>
  <si>
    <t>Saldo al 31 de diciembre de 2021</t>
  </si>
  <si>
    <t xml:space="preserve">Resultado Acumulado </t>
  </si>
  <si>
    <t>valor de RD$-3784,716.80</t>
  </si>
  <si>
    <t xml:space="preserve">Gastos financieros </t>
  </si>
  <si>
    <t>Del ejercicio terminado al 31 de diciembre de 2022 y 2021</t>
  </si>
  <si>
    <t>Del 1 de enero al 31 de Diciembre de 2022</t>
  </si>
  <si>
    <t>Transferencia capital</t>
  </si>
  <si>
    <t>Un detalle del efectivo y equivalente de efectivo al 31 de diciembre de 2022 y 2021 es como sigue:</t>
  </si>
  <si>
    <t>Un detalle de las partidas de inventario al 31 de diciembre de 2022 y 2021 es como sigue:</t>
  </si>
  <si>
    <t>Un detalle de las cuentas por pagar a corto plazo  al 31 de diciembre de 2022 y 2021 es como sigue:</t>
  </si>
  <si>
    <t>Un detalle de los préstamos  a corto plazo  al 31 de diciembre de 2022 y 2021 es como sigue:</t>
  </si>
  <si>
    <t xml:space="preserve">Al 31 de diciembre  de 2022 y 2021, la composición del capital de la Institución es como sigue:  </t>
  </si>
  <si>
    <t>Un detalle de los ingresos por impuestos al 31 de diciembre de 2022 y 2021 es como sigue:</t>
  </si>
  <si>
    <t>Un detalle de los ingresos por transferencias y donaciones  al 31  de diciembre de 2022 y 2021 es como sigue:</t>
  </si>
  <si>
    <t>Un detalle de las cuentas sueldos, salarios, beneficios a empleados al 31 de diciembre 2022 y 2021 es como sigue:</t>
  </si>
  <si>
    <t>Un detalle de la cuenta subvenciones y otros pagos por transferencia al 31 de diciembre de 2022 y 2021 es como sigue:</t>
  </si>
  <si>
    <t>Un detalle de los gastos de depreciación y amortización al  31 de diciembre de 2022 y 2021 es como sigue:</t>
  </si>
  <si>
    <t>Un detalle de otros gastos  al  31 de diciembre de 2022 y 2021 es como sigue:</t>
  </si>
  <si>
    <t>Un detalle de los gastos financieros   al  31 de diciembre de 2022 y 2021 es como sigue:</t>
  </si>
  <si>
    <t>Al 31 de diciembre de 2022 y 2021</t>
  </si>
  <si>
    <t>Del 1 de enero al 31 de diciembre de 2022 y 2021</t>
  </si>
  <si>
    <t xml:space="preserve">Nota #10 Sobregiros bancarios </t>
  </si>
  <si>
    <t xml:space="preserve">Un detalle del sobregiro bancario al 31 de diciembre de 2022 y 2021 es como sigue: </t>
  </si>
  <si>
    <t xml:space="preserve">Descripcion </t>
  </si>
  <si>
    <t>Cuenta Receptora</t>
  </si>
  <si>
    <t>Cuenta inversion</t>
  </si>
  <si>
    <t>Cuenta personal</t>
  </si>
  <si>
    <t xml:space="preserve">Cuenta Servicios </t>
  </si>
  <si>
    <t>Cuenta Genero</t>
  </si>
  <si>
    <t>Ingresos por contraprestación</t>
  </si>
  <si>
    <t>Material de Limpieza</t>
  </si>
  <si>
    <t xml:space="preserve">Utiles de escritorios, oficina </t>
  </si>
  <si>
    <t>Otros arbitrios diversos</t>
  </si>
  <si>
    <t>Anuncios, muestras y carteles</t>
  </si>
  <si>
    <t>Licencias de construcción</t>
  </si>
  <si>
    <t>Permiso para romper pavimento de la vía pública</t>
  </si>
  <si>
    <t>Construcción nichos, fosas y panteones</t>
  </si>
  <si>
    <t>Inhumación y exhumación</t>
  </si>
  <si>
    <t>Expedición certificaciones</t>
  </si>
  <si>
    <t>Recolección desechos sólidos</t>
  </si>
  <si>
    <t>Compensación por derecho al uso del espacio público aéreo</t>
  </si>
  <si>
    <t>Descripción</t>
  </si>
  <si>
    <t>Arrendamiento de terrenos en cementerios</t>
  </si>
  <si>
    <t>Edificios residenciales (viviendas) (Nuevas Urbanizaciones)</t>
  </si>
  <si>
    <t>Compensaciones especiales</t>
  </si>
  <si>
    <t>Contribuciones al seguro de pensiones</t>
  </si>
  <si>
    <t>Contribuciones al seguro de riesgo laboral</t>
  </si>
  <si>
    <t>Contribuciones al seguro de salud</t>
  </si>
  <si>
    <t>Dietas en el país</t>
  </si>
  <si>
    <t>Gastos de representación en el país</t>
  </si>
  <si>
    <t>Personal igualado</t>
  </si>
  <si>
    <t>Prestaciones económicas</t>
  </si>
  <si>
    <t>Prima de transporte</t>
  </si>
  <si>
    <t>Sueldo Anual No. 13</t>
  </si>
  <si>
    <t>Sueldos empleados fijos</t>
  </si>
  <si>
    <t>Ayudas y donaciones programadas a hogares y personas</t>
  </si>
  <si>
    <t>Becas nacionales</t>
  </si>
  <si>
    <t>Transferencias de capital  a Asociaciones  Privadas sin Fines de Lucro</t>
  </si>
  <si>
    <t>Alimentos y bebidas para personas</t>
  </si>
  <si>
    <t>Gas GLP</t>
  </si>
  <si>
    <t>Llantas y neumáticos</t>
  </si>
  <si>
    <t>Prendas y accesorios de vestir</t>
  </si>
  <si>
    <t>Productos eléctricos y afines</t>
  </si>
  <si>
    <t>Productos forestales</t>
  </si>
  <si>
    <t>Productos medicinales para uso humano</t>
  </si>
  <si>
    <t>Repuestos</t>
  </si>
  <si>
    <t>Útiles  y materiales de escritorio, oficina e informática</t>
  </si>
  <si>
    <t>Útiles destinados a actividades deportivas, culturales y recreativas</t>
  </si>
  <si>
    <t>Útiles y materiales de limpieza e higiene</t>
  </si>
  <si>
    <t>Equipos de tecnología de la información y comunicación</t>
  </si>
  <si>
    <t>Eventos generales</t>
  </si>
  <si>
    <t>Impresión, encuadernación y rotulación</t>
  </si>
  <si>
    <t>Mantenimiento y reparación de equipos de transporte, tracción y elevación</t>
  </si>
  <si>
    <t>Mantenimiento, reparación, servicios de pintura y sus derivados</t>
  </si>
  <si>
    <t>Máquinas-herramientas</t>
  </si>
  <si>
    <t>Muebles, equipos de oficina y estantería</t>
  </si>
  <si>
    <t>Otros Mobiliarios y Equipos no Identificados Precedentemente</t>
  </si>
  <si>
    <t>Publicidad y propaganda</t>
  </si>
  <si>
    <t>Reparaciones y mantenimientos menores en edificaciones</t>
  </si>
  <si>
    <t>Seguro de bienes inmuebles e infraestructura</t>
  </si>
  <si>
    <t>Servicios funerarios y gastos conexos</t>
  </si>
  <si>
    <t>Servicios técnicos y profesionales</t>
  </si>
  <si>
    <t>Servicios telefónico de larga distancia</t>
  </si>
  <si>
    <t>Viáticos dentro del país</t>
  </si>
  <si>
    <t>Comisiones Bancarias - Personal</t>
  </si>
  <si>
    <t>Comisiones Bancarias - Inversion</t>
  </si>
  <si>
    <t>Comisiones Bancarias - Servicios</t>
  </si>
  <si>
    <t>Comisiones Bancarias - Educacion</t>
  </si>
  <si>
    <t>Saldo al 31 de diciembre de 2022</t>
  </si>
  <si>
    <t>JUNTA DEL DISTRITO MUNICIPAL VILLA SOMBRERO</t>
  </si>
  <si>
    <t>AL 31 DE DICIEMBRE 2022 LOS PRINCIPALES FUNCIONARIOS DE LA JUNTA MUNICIPAL SON LOS SIGUIENTES:</t>
  </si>
  <si>
    <t>LICDA. YANADI LEYBA GOMEZ</t>
  </si>
  <si>
    <t xml:space="preserve">SR.HERNAN MANUEL MELO </t>
  </si>
  <si>
    <t>SR. SEBERINO ODALIS PIMENTEL</t>
  </si>
  <si>
    <t>SR. VICTOR IVAN TRONCOSO</t>
  </si>
  <si>
    <t xml:space="preserve">SRA. MILDRED  CALDERON </t>
  </si>
  <si>
    <t>LICDA. FIOR DALISA BAEZ</t>
  </si>
  <si>
    <t>LICDO. JUAN PIMENTEL ESTEPAN</t>
  </si>
  <si>
    <t>Nombres y Apellidos</t>
  </si>
  <si>
    <t>Cargo</t>
  </si>
  <si>
    <t xml:space="preserve">Directora Distrital </t>
  </si>
  <si>
    <t>Vice-Director</t>
  </si>
  <si>
    <t xml:space="preserve">Presidente Concejo de Vocales </t>
  </si>
  <si>
    <t xml:space="preserve">Vicepresidente Concejo de Vocales </t>
  </si>
  <si>
    <t xml:space="preserve">Vocal </t>
  </si>
  <si>
    <t>Tesorera Municipal</t>
  </si>
  <si>
    <t xml:space="preserve">Enc. De Contabilidad </t>
  </si>
  <si>
    <t xml:space="preserve">el 31 de Diciembre de 2022 y es incluido como información suplementaria en los Estados </t>
  </si>
  <si>
    <t>Nota# 9 Propiedad planta y equipo</t>
  </si>
  <si>
    <t>Maq. y Equipos</t>
  </si>
  <si>
    <t>Mob. Y eq. de ofic.</t>
  </si>
  <si>
    <t>Eq.Transp y otros</t>
  </si>
  <si>
    <t>Const. Proc.</t>
  </si>
  <si>
    <t>Prop. planta y eq. neto (2022)</t>
  </si>
  <si>
    <t>Cuentas por pagar a corto plazo (Nota 10)</t>
  </si>
  <si>
    <t>Nota# 10 Cuentas por pagar a corto plazo</t>
  </si>
  <si>
    <t>ESTACION ISLA</t>
  </si>
  <si>
    <t>WILLY FIESTA</t>
  </si>
  <si>
    <t>VETERINARIA BRASIL</t>
  </si>
  <si>
    <t>Activos Netos/Patrimonio (Notas 11)</t>
  </si>
  <si>
    <t>Nota# 11  Activos Netos/Patrimonio</t>
  </si>
  <si>
    <t>Nota# 12 Impuestos</t>
  </si>
  <si>
    <t xml:space="preserve">Nota# 13 Transferencia y donaciones </t>
  </si>
  <si>
    <t>Nota# 14 Ingresos por contraprestación</t>
  </si>
  <si>
    <t>Pago Anticipo</t>
  </si>
  <si>
    <t>Activo intangible</t>
  </si>
  <si>
    <t>Mascarillas</t>
  </si>
  <si>
    <t>Desinfectante</t>
  </si>
  <si>
    <t>Alcool</t>
  </si>
  <si>
    <t>CUENTA POR PAFAR A PROVEEDORES</t>
  </si>
  <si>
    <t>CUENTAS POR PAGAR DE SERVICIOS</t>
  </si>
  <si>
    <t>Materiales de Limpieza</t>
  </si>
  <si>
    <t>Nichos en cementerio</t>
  </si>
  <si>
    <t>Total Ingresos por Contraprestacion de Servicios</t>
  </si>
  <si>
    <t>Nota# 15 Venta de Activo no Financieros</t>
  </si>
  <si>
    <t>Total Otros Ingresos</t>
  </si>
  <si>
    <t xml:space="preserve">Total </t>
  </si>
  <si>
    <t>Disminunción Disponibilidad Interna</t>
  </si>
  <si>
    <t>Otros Ingresos( ventas de edificio)</t>
  </si>
  <si>
    <t>Disminucion del pasivo (cxp)</t>
  </si>
  <si>
    <t>Disponibilidad interna</t>
  </si>
  <si>
    <t>Otros Ingresos ( ventas de un edificio)</t>
  </si>
  <si>
    <t>Cobros por venta de bienes y servicios y arrendamientos</t>
  </si>
  <si>
    <t>Otros cobros</t>
  </si>
  <si>
    <t xml:space="preserve"> Otros pagos</t>
  </si>
  <si>
    <t>Pagos por adquisición de propiedad, planta y equipo</t>
  </si>
  <si>
    <t xml:space="preserve">Pagos por conceptos de contratos a futuro, a plazo, opciones o permuta </t>
  </si>
  <si>
    <t xml:space="preserve">Otros Ingresos </t>
  </si>
  <si>
    <t>Costos de adq.  (2021)</t>
  </si>
  <si>
    <t xml:space="preserve">Pagos por contribuciones a la seguridad social </t>
  </si>
  <si>
    <t>Otros pagos</t>
  </si>
  <si>
    <t>Cobros por venta de propiedad, planta y equipo</t>
  </si>
  <si>
    <t>Transferencia de Capital Recibida de laLiga Municipal de instituciones publicas descentralizadas y autonomas no financieras ( para la const. De aceras y Contenes.)</t>
  </si>
  <si>
    <t>Nota # 16 Sueldos, Salarios y beneficios a empleados</t>
  </si>
  <si>
    <t>Nota# 17 Subvenciones y otros pagos por transferencias</t>
  </si>
  <si>
    <t>Nota# 18 Suministro y materiales para consumo</t>
  </si>
  <si>
    <t xml:space="preserve">Nota# 19 Gastos de depreciación y amortización </t>
  </si>
  <si>
    <t xml:space="preserve">Nota# 20 Otros gastos </t>
  </si>
  <si>
    <t>Gastos (Notas 16,17,18,19,20,21)</t>
  </si>
  <si>
    <t>Ingresos (Notas 12,13,14,15)</t>
  </si>
  <si>
    <t xml:space="preserve">Despreciacion </t>
  </si>
  <si>
    <t xml:space="preserve">Infraestructuras </t>
  </si>
  <si>
    <t>Maquinarias y equipo</t>
  </si>
  <si>
    <t>Nota# 9 Propiedad planta y equipo - Villa Sombrero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</si>
</sst>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###0.0;###0.0"/>
    <numFmt numFmtId="166" formatCode="###0;###0"/>
    <numFmt numFmtId="167" formatCode="&quot;$&quot;#,##0.00"/>
    <numFmt numFmtId="168" formatCode="_-* #,##0.00\ [$€-C0A]_-;\-* #,##0.00\ [$€-C0A]_-;_-* &quot;-&quot;??\ [$€-C0A]_-;_-@_-"/>
    <numFmt numFmtId="169" formatCode="_-* #,##0\ _€_-;\-* #,##0\ _€_-;_-* &quot;-&quot;??\ _€_-;_-@_-"/>
    <numFmt numFmtId="170" formatCode="_(* #,##0_);_(* \(#,##0\);_(* &quot;-&quot;??_);_(@_)"/>
    <numFmt numFmtId="171" formatCode="#,##0.000000000"/>
  </numFmts>
  <fonts count="4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0"/>
      <color theme="1"/>
      <name val="Calibri"/>
      <family val="2"/>
      <scheme val="minor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231F20"/>
      <name val="Times New Roman"/>
      <family val="1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Times New Roman"/>
      <family val="1"/>
    </font>
    <font>
      <b/>
      <sz val="10"/>
      <name val="Calibri"/>
      <family val="2"/>
      <scheme val="minor"/>
    </font>
    <font>
      <sz val="12"/>
      <name val="Times New Roman"/>
      <family val="1"/>
    </font>
    <font>
      <b/>
      <i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u val="double"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31F20"/>
      <name val="Times New Roman"/>
      <family val="1"/>
    </font>
    <font>
      <sz val="9"/>
      <color rgb="FF231F20"/>
      <name val="Times New Roman"/>
      <family val="1"/>
    </font>
    <font>
      <b/>
      <sz val="9"/>
      <color rgb="FF231F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19">
    <xf numFmtId="0" fontId="0" fillId="0" borderId="0" xfId="0"/>
    <xf numFmtId="0" fontId="2" fillId="0" borderId="0" xfId="0" applyFont="1"/>
    <xf numFmtId="164" fontId="2" fillId="0" borderId="0" xfId="1" applyFont="1"/>
    <xf numFmtId="0" fontId="2" fillId="0" borderId="0" xfId="0" applyFont="1" applyBorder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1" fillId="0" borderId="0" xfId="0" applyFont="1"/>
    <xf numFmtId="0" fontId="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2" fontId="2" fillId="0" borderId="0" xfId="0" applyNumberFormat="1" applyFont="1"/>
    <xf numFmtId="0" fontId="0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4" fontId="8" fillId="0" borderId="0" xfId="1" applyFont="1"/>
    <xf numFmtId="164" fontId="3" fillId="0" borderId="2" xfId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 indent="1"/>
    </xf>
    <xf numFmtId="164" fontId="2" fillId="0" borderId="0" xfId="1" applyFont="1" applyBorder="1"/>
    <xf numFmtId="164" fontId="3" fillId="0" borderId="0" xfId="1" applyFont="1" applyBorder="1" applyAlignment="1">
      <alignment horizontal="center" vertical="center" wrapText="1"/>
    </xf>
    <xf numFmtId="164" fontId="4" fillId="0" borderId="0" xfId="1" applyFont="1" applyBorder="1" applyAlignment="1">
      <alignment horizontal="center" vertical="center" wrapText="1"/>
    </xf>
    <xf numFmtId="164" fontId="5" fillId="0" borderId="0" xfId="1" applyFont="1" applyBorder="1" applyAlignment="1">
      <alignment horizontal="center" vertical="center" wrapText="1"/>
    </xf>
    <xf numFmtId="164" fontId="2" fillId="0" borderId="0" xfId="1" applyFont="1" applyBorder="1" applyAlignment="1">
      <alignment vertical="center" wrapText="1"/>
    </xf>
    <xf numFmtId="164" fontId="3" fillId="0" borderId="0" xfId="1" applyFont="1" applyBorder="1" applyAlignment="1">
      <alignment horizontal="right" vertical="center" wrapText="1"/>
    </xf>
    <xf numFmtId="164" fontId="3" fillId="0" borderId="2" xfId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166" fontId="25" fillId="0" borderId="0" xfId="0" applyNumberFormat="1" applyFont="1" applyFill="1" applyBorder="1" applyAlignment="1">
      <alignment horizontal="left" vertical="top" wrapText="1"/>
    </xf>
    <xf numFmtId="165" fontId="26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164" fontId="3" fillId="0" borderId="0" xfId="1" applyFont="1" applyBorder="1" applyAlignment="1">
      <alignment horizontal="justify" vertical="center" wrapText="1"/>
    </xf>
    <xf numFmtId="0" fontId="28" fillId="0" borderId="0" xfId="0" applyFont="1" applyFill="1" applyBorder="1" applyAlignment="1">
      <alignment horizontal="left" vertical="top" wrapText="1"/>
    </xf>
    <xf numFmtId="164" fontId="28" fillId="0" borderId="0" xfId="1" applyFont="1" applyFill="1" applyBorder="1" applyAlignment="1">
      <alignment horizontal="center" vertical="top" wrapText="1"/>
    </xf>
    <xf numFmtId="164" fontId="27" fillId="0" borderId="0" xfId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2" fontId="2" fillId="0" borderId="0" xfId="1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 vertical="top"/>
    </xf>
    <xf numFmtId="164" fontId="3" fillId="0" borderId="0" xfId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164" fontId="4" fillId="0" borderId="0" xfId="1" applyFont="1" applyBorder="1" applyAlignment="1">
      <alignment horizontal="right" vertical="center" wrapText="1"/>
    </xf>
    <xf numFmtId="164" fontId="5" fillId="0" borderId="0" xfId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4" fontId="4" fillId="0" borderId="0" xfId="1" applyFont="1" applyFill="1" applyBorder="1" applyAlignment="1">
      <alignment horizontal="right" vertical="center" wrapText="1"/>
    </xf>
    <xf numFmtId="164" fontId="2" fillId="0" borderId="0" xfId="1" applyFont="1" applyFill="1" applyBorder="1" applyAlignment="1">
      <alignment vertical="center" wrapText="1"/>
    </xf>
    <xf numFmtId="164" fontId="3" fillId="0" borderId="0" xfId="1" applyFont="1" applyFill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right" vertical="center" wrapText="1"/>
    </xf>
    <xf numFmtId="164" fontId="3" fillId="0" borderId="0" xfId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164" fontId="3" fillId="0" borderId="2" xfId="1" applyFont="1" applyFill="1" applyBorder="1" applyAlignment="1">
      <alignment horizontal="right" vertical="center" wrapText="1"/>
    </xf>
    <xf numFmtId="164" fontId="4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164" fontId="4" fillId="0" borderId="1" xfId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164" fontId="3" fillId="0" borderId="2" xfId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64" fontId="2" fillId="0" borderId="0" xfId="1" applyFont="1" applyFill="1" applyBorder="1"/>
    <xf numFmtId="164" fontId="4" fillId="0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3" fillId="0" borderId="0" xfId="1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2" fillId="0" borderId="0" xfId="0" applyFont="1" applyFill="1"/>
    <xf numFmtId="164" fontId="3" fillId="0" borderId="2" xfId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center" wrapText="1"/>
    </xf>
    <xf numFmtId="164" fontId="27" fillId="0" borderId="0" xfId="1" applyFont="1" applyFill="1" applyBorder="1" applyAlignment="1">
      <alignment horizontal="center" vertical="center" wrapText="1"/>
    </xf>
    <xf numFmtId="167" fontId="2" fillId="0" borderId="0" xfId="0" applyNumberFormat="1" applyFont="1"/>
    <xf numFmtId="167" fontId="2" fillId="0" borderId="0" xfId="1" applyNumberFormat="1" applyFont="1"/>
    <xf numFmtId="168" fontId="2" fillId="0" borderId="0" xfId="0" applyNumberFormat="1" applyFont="1"/>
    <xf numFmtId="168" fontId="2" fillId="0" borderId="0" xfId="1" applyNumberFormat="1" applyFont="1"/>
    <xf numFmtId="43" fontId="1" fillId="0" borderId="0" xfId="0" applyNumberFormat="1" applyFont="1"/>
    <xf numFmtId="10" fontId="28" fillId="0" borderId="0" xfId="2" applyNumberFormat="1" applyFont="1" applyFill="1" applyBorder="1" applyAlignment="1">
      <alignment horizontal="center" vertical="top" wrapText="1"/>
    </xf>
    <xf numFmtId="10" fontId="27" fillId="0" borderId="0" xfId="2" applyNumberFormat="1" applyFont="1" applyFill="1" applyBorder="1" applyAlignment="1">
      <alignment horizontal="center" vertical="top" wrapText="1"/>
    </xf>
    <xf numFmtId="4" fontId="1" fillId="0" borderId="0" xfId="0" applyNumberFormat="1" applyFont="1"/>
    <xf numFmtId="164" fontId="1" fillId="0" borderId="0" xfId="1" applyFont="1"/>
    <xf numFmtId="10" fontId="27" fillId="0" borderId="0" xfId="2" applyNumberFormat="1" applyFont="1" applyFill="1" applyBorder="1" applyAlignment="1">
      <alignment horizontal="center" vertical="center" wrapText="1"/>
    </xf>
    <xf numFmtId="10" fontId="28" fillId="0" borderId="0" xfId="2" applyNumberFormat="1" applyFont="1" applyFill="1" applyBorder="1" applyAlignment="1">
      <alignment horizontal="center" vertical="center" wrapText="1"/>
    </xf>
    <xf numFmtId="164" fontId="32" fillId="0" borderId="0" xfId="1" applyFont="1" applyFill="1" applyBorder="1" applyAlignment="1">
      <alignment horizontal="center" vertical="center" wrapText="1"/>
    </xf>
    <xf numFmtId="43" fontId="11" fillId="0" borderId="0" xfId="0" applyNumberFormat="1" applyFont="1" applyFill="1" applyBorder="1" applyAlignment="1">
      <alignment horizontal="center" vertical="center" wrapText="1"/>
    </xf>
    <xf numFmtId="43" fontId="2" fillId="0" borderId="2" xfId="0" applyNumberFormat="1" applyFont="1" applyBorder="1"/>
    <xf numFmtId="164" fontId="3" fillId="0" borderId="0" xfId="1" applyFont="1" applyFill="1" applyAlignment="1">
      <alignment horizontal="center" vertical="center" wrapText="1"/>
    </xf>
    <xf numFmtId="164" fontId="3" fillId="0" borderId="0" xfId="1" applyFont="1" applyFill="1" applyAlignment="1">
      <alignment vertical="center" wrapText="1"/>
    </xf>
    <xf numFmtId="164" fontId="3" fillId="0" borderId="0" xfId="1" applyFont="1" applyFill="1" applyAlignment="1">
      <alignment horizontal="right" vertical="center" wrapText="1"/>
    </xf>
    <xf numFmtId="0" fontId="28" fillId="0" borderId="0" xfId="0" applyFont="1" applyFill="1" applyBorder="1" applyAlignment="1">
      <alignment horizontal="left" vertical="center" wrapText="1"/>
    </xf>
    <xf numFmtId="164" fontId="28" fillId="0" borderId="0" xfId="1" applyFont="1" applyFill="1" applyBorder="1" applyAlignment="1">
      <alignment horizontal="center" vertical="center" wrapText="1"/>
    </xf>
    <xf numFmtId="2" fontId="18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22" fillId="0" borderId="0" xfId="0" applyFont="1" applyFill="1" applyBorder="1"/>
    <xf numFmtId="0" fontId="15" fillId="0" borderId="0" xfId="0" applyFont="1" applyFill="1" applyBorder="1" applyAlignment="1">
      <alignment horizontal="justify" vertical="center"/>
    </xf>
    <xf numFmtId="0" fontId="15" fillId="0" borderId="0" xfId="0" applyFont="1" applyFill="1" applyBorder="1"/>
    <xf numFmtId="0" fontId="0" fillId="0" borderId="0" xfId="0" applyFont="1" applyFill="1" applyBorder="1" applyAlignment="1">
      <alignment horizontal="justify" vertical="center"/>
    </xf>
    <xf numFmtId="0" fontId="20" fillId="0" borderId="0" xfId="0" applyFont="1" applyFill="1" applyBorder="1"/>
    <xf numFmtId="0" fontId="12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justify" vertic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3" fillId="0" borderId="0" xfId="0" applyFont="1" applyFill="1" applyBorder="1"/>
    <xf numFmtId="0" fontId="12" fillId="0" borderId="0" xfId="0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164" fontId="14" fillId="0" borderId="0" xfId="1" applyFont="1" applyFill="1" applyBorder="1" applyAlignment="1">
      <alignment horizontal="right"/>
    </xf>
    <xf numFmtId="164" fontId="14" fillId="0" borderId="0" xfId="1" applyFont="1" applyFill="1" applyBorder="1" applyAlignment="1">
      <alignment horizontal="left"/>
    </xf>
    <xf numFmtId="164" fontId="13" fillId="0" borderId="0" xfId="1" applyFont="1" applyFill="1" applyBorder="1" applyAlignment="1">
      <alignment horizontal="right"/>
    </xf>
    <xf numFmtId="44" fontId="14" fillId="0" borderId="0" xfId="0" applyNumberFormat="1" applyFont="1" applyFill="1" applyBorder="1"/>
    <xf numFmtId="164" fontId="13" fillId="0" borderId="0" xfId="0" applyNumberFormat="1" applyFont="1" applyFill="1" applyBorder="1"/>
    <xf numFmtId="164" fontId="13" fillId="0" borderId="0" xfId="1" applyFont="1" applyFill="1" applyBorder="1"/>
    <xf numFmtId="164" fontId="14" fillId="0" borderId="0" xfId="1" applyFont="1" applyFill="1" applyBorder="1"/>
    <xf numFmtId="0" fontId="17" fillId="0" borderId="0" xfId="0" applyFont="1" applyFill="1" applyBorder="1"/>
    <xf numFmtId="2" fontId="14" fillId="0" borderId="0" xfId="0" applyNumberFormat="1" applyFont="1" applyFill="1" applyBorder="1"/>
    <xf numFmtId="164" fontId="19" fillId="0" borderId="0" xfId="1" applyFont="1" applyFill="1" applyBorder="1"/>
    <xf numFmtId="167" fontId="14" fillId="0" borderId="0" xfId="0" applyNumberFormat="1" applyFont="1" applyFill="1" applyBorder="1"/>
    <xf numFmtId="164" fontId="31" fillId="0" borderId="0" xfId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1" fillId="0" borderId="0" xfId="0" applyFont="1" applyFill="1" applyBorder="1"/>
    <xf numFmtId="0" fontId="33" fillId="0" borderId="0" xfId="0" applyFont="1" applyFill="1" applyBorder="1"/>
    <xf numFmtId="164" fontId="14" fillId="0" borderId="0" xfId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43" fontId="14" fillId="0" borderId="0" xfId="0" applyNumberFormat="1" applyFont="1" applyFill="1" applyBorder="1"/>
    <xf numFmtId="0" fontId="4" fillId="0" borderId="0" xfId="0" applyFont="1" applyFill="1" applyBorder="1" applyAlignment="1">
      <alignment vertical="top"/>
    </xf>
    <xf numFmtId="43" fontId="0" fillId="0" borderId="0" xfId="0" applyNumberFormat="1"/>
    <xf numFmtId="4" fontId="4" fillId="0" borderId="0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vertical="center" wrapText="1"/>
    </xf>
    <xf numFmtId="2" fontId="4" fillId="0" borderId="0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2" fontId="5" fillId="0" borderId="0" xfId="1" applyNumberFormat="1" applyFont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4" fontId="13" fillId="0" borderId="0" xfId="1" applyNumberFormat="1" applyFont="1" applyFill="1" applyBorder="1" applyAlignment="1">
      <alignment horizontal="right"/>
    </xf>
    <xf numFmtId="4" fontId="14" fillId="0" borderId="0" xfId="1" applyNumberFormat="1" applyFont="1" applyFill="1" applyBorder="1" applyAlignment="1">
      <alignment horizontal="center"/>
    </xf>
    <xf numFmtId="4" fontId="13" fillId="0" borderId="0" xfId="1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 indent="2"/>
    </xf>
    <xf numFmtId="44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 indent="3"/>
    </xf>
    <xf numFmtId="0" fontId="8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164" fontId="4" fillId="0" borderId="0" xfId="1" applyFont="1" applyFill="1" applyAlignment="1">
      <alignment horizontal="center" vertical="center" wrapText="1"/>
    </xf>
    <xf numFmtId="164" fontId="23" fillId="0" borderId="0" xfId="1" applyFont="1" applyFill="1" applyAlignment="1">
      <alignment vertical="center"/>
    </xf>
    <xf numFmtId="44" fontId="2" fillId="0" borderId="0" xfId="0" applyNumberFormat="1" applyFont="1" applyFill="1"/>
    <xf numFmtId="0" fontId="3" fillId="0" borderId="0" xfId="0" applyFont="1" applyFill="1" applyAlignment="1">
      <alignment horizontal="left" vertical="center" wrapText="1"/>
    </xf>
    <xf numFmtId="164" fontId="21" fillId="0" borderId="0" xfId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8" fillId="0" borderId="0" xfId="0" applyFont="1" applyFill="1"/>
    <xf numFmtId="164" fontId="2" fillId="0" borderId="0" xfId="1" applyFont="1" applyFill="1"/>
    <xf numFmtId="164" fontId="4" fillId="0" borderId="3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indent="1"/>
    </xf>
    <xf numFmtId="0" fontId="2" fillId="0" borderId="2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justify" vertical="center"/>
    </xf>
    <xf numFmtId="0" fontId="3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64" fontId="0" fillId="0" borderId="0" xfId="0" applyNumberFormat="1" applyFont="1" applyFill="1" applyBorder="1"/>
    <xf numFmtId="43" fontId="0" fillId="0" borderId="0" xfId="0" applyNumberFormat="1" applyFont="1" applyFill="1" applyBorder="1"/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169" fontId="36" fillId="0" borderId="9" xfId="3" applyNumberFormat="1" applyFont="1" applyFill="1" applyBorder="1" applyAlignment="1">
      <alignment horizontal="center" vertical="center" wrapText="1"/>
    </xf>
    <xf numFmtId="169" fontId="36" fillId="0" borderId="9" xfId="3" applyNumberFormat="1" applyFont="1" applyFill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9" fontId="36" fillId="0" borderId="7" xfId="3" applyNumberFormat="1" applyFont="1" applyFill="1" applyBorder="1" applyAlignment="1">
      <alignment vertical="center" wrapText="1"/>
    </xf>
    <xf numFmtId="169" fontId="36" fillId="0" borderId="7" xfId="3" applyNumberFormat="1" applyFont="1" applyFill="1" applyBorder="1" applyAlignment="1">
      <alignment horizontal="center" vertical="center" wrapText="1"/>
    </xf>
    <xf numFmtId="169" fontId="38" fillId="0" borderId="7" xfId="3" applyNumberFormat="1" applyFont="1" applyFill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169" fontId="38" fillId="0" borderId="5" xfId="3" applyNumberFormat="1" applyFont="1" applyFill="1" applyBorder="1" applyAlignment="1">
      <alignment vertical="center" wrapText="1"/>
    </xf>
    <xf numFmtId="164" fontId="34" fillId="0" borderId="0" xfId="1" applyFont="1" applyBorder="1" applyAlignment="1">
      <alignment horizontal="right" vertical="center" wrapText="1"/>
    </xf>
    <xf numFmtId="4" fontId="14" fillId="0" borderId="0" xfId="1" applyNumberFormat="1" applyFont="1" applyFill="1" applyBorder="1" applyAlignment="1">
      <alignment horizontal="center" vertical="center"/>
    </xf>
    <xf numFmtId="4" fontId="13" fillId="0" borderId="0" xfId="1" applyNumberFormat="1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164" fontId="5" fillId="0" borderId="0" xfId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4" fontId="0" fillId="0" borderId="0" xfId="0" applyNumberFormat="1"/>
    <xf numFmtId="164" fontId="12" fillId="0" borderId="0" xfId="1" applyFont="1" applyFill="1" applyBorder="1" applyAlignment="1"/>
    <xf numFmtId="164" fontId="17" fillId="0" borderId="0" xfId="1" applyFont="1" applyFill="1" applyBorder="1" applyAlignment="1">
      <alignment horizontal="right"/>
    </xf>
    <xf numFmtId="0" fontId="39" fillId="0" borderId="0" xfId="0" applyFont="1" applyFill="1" applyBorder="1" applyAlignment="1">
      <alignment horizontal="center"/>
    </xf>
    <xf numFmtId="4" fontId="17" fillId="0" borderId="0" xfId="1" applyNumberFormat="1" applyFont="1" applyFill="1" applyBorder="1" applyAlignment="1">
      <alignment horizontal="right"/>
    </xf>
    <xf numFmtId="164" fontId="17" fillId="0" borderId="0" xfId="1" applyFont="1" applyFill="1" applyBorder="1"/>
    <xf numFmtId="0" fontId="39" fillId="0" borderId="0" xfId="0" applyFont="1" applyFill="1" applyBorder="1"/>
    <xf numFmtId="164" fontId="39" fillId="0" borderId="0" xfId="1" applyFont="1" applyFill="1" applyBorder="1"/>
    <xf numFmtId="164" fontId="33" fillId="0" borderId="0" xfId="1" applyFont="1" applyFill="1" applyBorder="1"/>
    <xf numFmtId="4" fontId="14" fillId="0" borderId="0" xfId="0" applyNumberFormat="1" applyFont="1" applyFill="1" applyBorder="1"/>
    <xf numFmtId="164" fontId="14" fillId="2" borderId="0" xfId="1" applyFont="1" applyFill="1" applyBorder="1" applyAlignment="1">
      <alignment horizontal="right"/>
    </xf>
    <xf numFmtId="164" fontId="28" fillId="3" borderId="0" xfId="1" applyFont="1" applyFill="1" applyBorder="1" applyAlignment="1">
      <alignment horizontal="center" vertical="center" wrapText="1"/>
    </xf>
    <xf numFmtId="164" fontId="27" fillId="3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4" fontId="2" fillId="0" borderId="0" xfId="0" applyNumberFormat="1" applyFont="1"/>
    <xf numFmtId="4" fontId="0" fillId="0" borderId="0" xfId="0" applyNumberFormat="1" applyFont="1"/>
    <xf numFmtId="164" fontId="1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wrapText="1"/>
    </xf>
    <xf numFmtId="0" fontId="16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169" fontId="36" fillId="0" borderId="4" xfId="3" applyNumberFormat="1" applyFont="1" applyFill="1" applyBorder="1" applyAlignment="1">
      <alignment horizontal="center" vertical="center" wrapText="1"/>
    </xf>
    <xf numFmtId="169" fontId="36" fillId="0" borderId="12" xfId="3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170" fontId="41" fillId="0" borderId="0" xfId="1" applyNumberFormat="1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169" fontId="37" fillId="0" borderId="15" xfId="3" applyNumberFormat="1" applyFont="1" applyFill="1" applyBorder="1" applyAlignment="1">
      <alignment horizontal="center" vertical="center" wrapText="1"/>
    </xf>
    <xf numFmtId="169" fontId="36" fillId="0" borderId="4" xfId="3" applyNumberFormat="1" applyFont="1" applyFill="1" applyBorder="1" applyAlignment="1">
      <alignment vertical="center" wrapText="1"/>
    </xf>
    <xf numFmtId="169" fontId="38" fillId="0" borderId="9" xfId="3" applyNumberFormat="1" applyFont="1" applyFill="1" applyBorder="1" applyAlignment="1">
      <alignment vertical="center" wrapText="1"/>
    </xf>
    <xf numFmtId="164" fontId="28" fillId="3" borderId="0" xfId="1" applyFont="1" applyFill="1" applyBorder="1" applyAlignment="1">
      <alignment horizontal="center" vertical="top" wrapText="1"/>
    </xf>
    <xf numFmtId="164" fontId="27" fillId="3" borderId="0" xfId="1" applyFont="1" applyFill="1" applyBorder="1" applyAlignment="1">
      <alignment horizontal="center" vertical="top" wrapText="1"/>
    </xf>
    <xf numFmtId="164" fontId="17" fillId="0" borderId="0" xfId="0" applyNumberFormat="1" applyFont="1" applyFill="1" applyBorder="1"/>
    <xf numFmtId="0" fontId="13" fillId="0" borderId="0" xfId="0" applyFont="1" applyFill="1" applyBorder="1" applyAlignment="1"/>
    <xf numFmtId="169" fontId="14" fillId="0" borderId="0" xfId="0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39" fontId="4" fillId="0" borderId="14" xfId="1" applyNumberFormat="1" applyFont="1" applyBorder="1" applyAlignment="1">
      <alignment horizontal="center" vertical="center" wrapText="1"/>
    </xf>
    <xf numFmtId="39" fontId="2" fillId="0" borderId="0" xfId="0" applyNumberFormat="1" applyFont="1"/>
    <xf numFmtId="164" fontId="0" fillId="0" borderId="0" xfId="0" applyNumberFormat="1" applyFont="1" applyAlignment="1">
      <alignment horizontal="right"/>
    </xf>
    <xf numFmtId="39" fontId="40" fillId="0" borderId="0" xfId="1" applyNumberFormat="1" applyFont="1" applyAlignment="1">
      <alignment horizontal="right" vertical="center" wrapText="1"/>
    </xf>
    <xf numFmtId="164" fontId="2" fillId="0" borderId="0" xfId="1" applyFont="1" applyBorder="1" applyAlignment="1">
      <alignment horizontal="right"/>
    </xf>
    <xf numFmtId="39" fontId="3" fillId="0" borderId="0" xfId="1" applyNumberFormat="1" applyFont="1" applyAlignment="1">
      <alignment horizontal="center" vertical="center" wrapText="1"/>
    </xf>
    <xf numFmtId="164" fontId="14" fillId="0" borderId="0" xfId="0" applyNumberFormat="1" applyFont="1" applyFill="1" applyBorder="1"/>
    <xf numFmtId="0" fontId="13" fillId="3" borderId="0" xfId="0" applyFont="1" applyFill="1" applyBorder="1"/>
    <xf numFmtId="0" fontId="14" fillId="3" borderId="0" xfId="0" applyFont="1" applyFill="1" applyBorder="1"/>
    <xf numFmtId="4" fontId="12" fillId="3" borderId="0" xfId="0" applyNumberFormat="1" applyFont="1" applyFill="1" applyBorder="1"/>
    <xf numFmtId="164" fontId="13" fillId="3" borderId="0" xfId="1" applyFont="1" applyFill="1" applyBorder="1"/>
    <xf numFmtId="164" fontId="13" fillId="3" borderId="0" xfId="1" applyFont="1" applyFill="1" applyBorder="1" applyAlignment="1">
      <alignment horizontal="right"/>
    </xf>
    <xf numFmtId="4" fontId="14" fillId="0" borderId="0" xfId="1" applyNumberFormat="1" applyFont="1" applyFill="1" applyBorder="1" applyAlignment="1">
      <alignment horizontal="right" vertical="center"/>
    </xf>
    <xf numFmtId="164" fontId="31" fillId="3" borderId="0" xfId="1" applyFont="1" applyFill="1" applyBorder="1" applyAlignment="1">
      <alignment horizontal="right"/>
    </xf>
    <xf numFmtId="164" fontId="14" fillId="3" borderId="0" xfId="1" applyFont="1" applyFill="1" applyBorder="1" applyAlignment="1">
      <alignment horizontal="right"/>
    </xf>
    <xf numFmtId="164" fontId="34" fillId="0" borderId="0" xfId="1" applyFont="1" applyFill="1" applyBorder="1" applyAlignment="1">
      <alignment horizontal="center" vertical="center"/>
    </xf>
    <xf numFmtId="164" fontId="28" fillId="3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4" fontId="0" fillId="3" borderId="0" xfId="0" applyNumberFormat="1" applyFont="1" applyFill="1"/>
    <xf numFmtId="164" fontId="40" fillId="3" borderId="0" xfId="1" applyFont="1" applyFill="1" applyBorder="1" applyAlignment="1">
      <alignment horizontal="center" vertical="center" wrapText="1"/>
    </xf>
    <xf numFmtId="164" fontId="3" fillId="3" borderId="0" xfId="1" applyFont="1" applyFill="1" applyBorder="1" applyAlignment="1">
      <alignment horizontal="center" vertical="center" wrapText="1"/>
    </xf>
    <xf numFmtId="171" fontId="2" fillId="0" borderId="0" xfId="0" applyNumberFormat="1" applyFont="1"/>
    <xf numFmtId="164" fontId="6" fillId="0" borderId="0" xfId="1" applyFont="1" applyFill="1" applyBorder="1" applyAlignment="1">
      <alignment horizontal="left"/>
    </xf>
    <xf numFmtId="164" fontId="3" fillId="0" borderId="0" xfId="1" applyFont="1" applyFill="1" applyBorder="1" applyAlignment="1">
      <alignment vertical="center" wrapText="1"/>
    </xf>
    <xf numFmtId="4" fontId="3" fillId="0" borderId="0" xfId="1" applyNumberFormat="1" applyFont="1" applyFill="1" applyBorder="1" applyAlignment="1">
      <alignment vertical="center" wrapText="1"/>
    </xf>
    <xf numFmtId="170" fontId="3" fillId="0" borderId="0" xfId="1" applyNumberFormat="1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Alignment="1">
      <alignment horizontal="right"/>
    </xf>
    <xf numFmtId="39" fontId="36" fillId="0" borderId="7" xfId="3" applyNumberFormat="1" applyFont="1" applyFill="1" applyBorder="1" applyAlignment="1">
      <alignment horizontal="center" vertical="center" wrapText="1"/>
    </xf>
    <xf numFmtId="39" fontId="36" fillId="0" borderId="13" xfId="3" applyNumberFormat="1" applyFont="1" applyFill="1" applyBorder="1" applyAlignment="1">
      <alignment horizontal="center" vertical="center" wrapText="1"/>
    </xf>
    <xf numFmtId="39" fontId="36" fillId="0" borderId="12" xfId="3" applyNumberFormat="1" applyFont="1" applyFill="1" applyBorder="1" applyAlignment="1">
      <alignment horizontal="center" vertical="center" wrapText="1"/>
    </xf>
    <xf numFmtId="39" fontId="36" fillId="0" borderId="9" xfId="3" applyNumberFormat="1" applyFont="1" applyFill="1" applyBorder="1" applyAlignment="1">
      <alignment horizontal="center" vertical="center" wrapText="1"/>
    </xf>
    <xf numFmtId="39" fontId="37" fillId="0" borderId="15" xfId="3" applyNumberFormat="1" applyFont="1" applyFill="1" applyBorder="1" applyAlignment="1">
      <alignment horizontal="center" vertical="center" wrapText="1"/>
    </xf>
    <xf numFmtId="39" fontId="36" fillId="0" borderId="4" xfId="3" applyNumberFormat="1" applyFont="1" applyFill="1" applyBorder="1" applyAlignment="1">
      <alignment vertical="center" wrapText="1"/>
    </xf>
    <xf numFmtId="39" fontId="36" fillId="0" borderId="9" xfId="3" applyNumberFormat="1" applyFont="1" applyFill="1" applyBorder="1" applyAlignment="1">
      <alignment vertical="center" wrapText="1"/>
    </xf>
    <xf numFmtId="39" fontId="38" fillId="0" borderId="7" xfId="3" applyNumberFormat="1" applyFont="1" applyFill="1" applyBorder="1" applyAlignment="1">
      <alignment vertical="center" wrapText="1"/>
    </xf>
    <xf numFmtId="39" fontId="38" fillId="0" borderId="5" xfId="3" applyNumberFormat="1" applyFont="1" applyFill="1" applyBorder="1" applyAlignment="1">
      <alignment vertical="center" wrapText="1"/>
    </xf>
    <xf numFmtId="39" fontId="36" fillId="0" borderId="4" xfId="3" applyNumberFormat="1" applyFont="1" applyFill="1" applyBorder="1" applyAlignment="1">
      <alignment horizontal="center" vertical="center" wrapText="1"/>
    </xf>
    <xf numFmtId="39" fontId="31" fillId="0" borderId="9" xfId="3" applyNumberFormat="1" applyFont="1" applyFill="1" applyBorder="1" applyAlignment="1">
      <alignment vertical="center" wrapText="1"/>
    </xf>
    <xf numFmtId="39" fontId="38" fillId="0" borderId="9" xfId="3" applyNumberFormat="1" applyFont="1" applyFill="1" applyBorder="1" applyAlignment="1">
      <alignment vertical="center" wrapText="1"/>
    </xf>
    <xf numFmtId="39" fontId="37" fillId="0" borderId="5" xfId="3" applyNumberFormat="1" applyFont="1" applyFill="1" applyBorder="1" applyAlignment="1">
      <alignment vertical="center" wrapText="1"/>
    </xf>
    <xf numFmtId="39" fontId="38" fillId="0" borderId="4" xfId="3" applyNumberFormat="1" applyFont="1" applyFill="1" applyBorder="1" applyAlignment="1">
      <alignment vertical="center" wrapText="1"/>
    </xf>
    <xf numFmtId="169" fontId="38" fillId="0" borderId="4" xfId="3" applyNumberFormat="1" applyFont="1" applyFill="1" applyBorder="1" applyAlignment="1">
      <alignment vertical="center" wrapText="1"/>
    </xf>
    <xf numFmtId="39" fontId="33" fillId="0" borderId="9" xfId="3" applyNumberFormat="1" applyFont="1" applyFill="1" applyBorder="1" applyAlignment="1">
      <alignment vertical="center" wrapText="1"/>
    </xf>
    <xf numFmtId="39" fontId="38" fillId="0" borderId="16" xfId="3" applyNumberFormat="1" applyFont="1" applyFill="1" applyBorder="1" applyAlignment="1">
      <alignment vertical="center" wrapText="1"/>
    </xf>
    <xf numFmtId="169" fontId="38" fillId="0" borderId="15" xfId="3" applyNumberFormat="1" applyFont="1" applyFill="1" applyBorder="1" applyAlignment="1">
      <alignment horizontal="center" vertical="center" wrapText="1"/>
    </xf>
    <xf numFmtId="39" fontId="38" fillId="0" borderId="15" xfId="3" applyNumberFormat="1" applyFont="1" applyFill="1" applyBorder="1" applyAlignment="1">
      <alignment horizontal="center" vertical="center" wrapText="1"/>
    </xf>
    <xf numFmtId="4" fontId="0" fillId="3" borderId="0" xfId="0" applyNumberFormat="1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left"/>
    </xf>
  </cellXfs>
  <cellStyles count="4">
    <cellStyle name="Millares" xfId="1" builtinId="3"/>
    <cellStyle name="Millares 6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1/Downloads/ESTADO%20FLUJO%20DE%20EFECTIVO%20EXCEL%202021-%20VILLA%20SOM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Flujo de Efectivo"/>
      <sheetName val="Est. de Rendimiento Fin"/>
      <sheetName val="Estado de Situación"/>
      <sheetName val="Estado Comparativo 2021"/>
      <sheetName val="Cambio del Patrimonio 2020"/>
      <sheetName val="Estado Comparativo 2020"/>
      <sheetName val="Cambio del Patrimonio 2019"/>
      <sheetName val="Cambio del Patrimonio 2018"/>
      <sheetName val="Estado Comparativo 2018"/>
      <sheetName val="Estado Comparativo 2019"/>
    </sheetNames>
    <sheetDataSet>
      <sheetData sheetId="0">
        <row r="139">
          <cell r="F139">
            <v>329053.01</v>
          </cell>
          <cell r="G139">
            <v>5185000</v>
          </cell>
          <cell r="H139">
            <v>6609477.7400000002</v>
          </cell>
        </row>
      </sheetData>
      <sheetData sheetId="1">
        <row r="9">
          <cell r="B9">
            <v>895678.5959999999</v>
          </cell>
        </row>
        <row r="10">
          <cell r="B10">
            <v>11060578.199999999</v>
          </cell>
        </row>
        <row r="11">
          <cell r="B11">
            <v>384974.4</v>
          </cell>
          <cell r="D11">
            <v>0</v>
          </cell>
        </row>
        <row r="12">
          <cell r="B12">
            <v>-1102450</v>
          </cell>
        </row>
        <row r="13">
          <cell r="B13">
            <v>-8790651.8100000005</v>
          </cell>
        </row>
        <row r="15">
          <cell r="B15">
            <v>-601687.06999999995</v>
          </cell>
        </row>
        <row r="16">
          <cell r="B16">
            <v>-692198.71</v>
          </cell>
        </row>
        <row r="20">
          <cell r="B20">
            <v>597119.06400000001</v>
          </cell>
        </row>
        <row r="21">
          <cell r="B21">
            <v>7954738.4000000004</v>
          </cell>
        </row>
        <row r="22">
          <cell r="B22">
            <v>7906000</v>
          </cell>
        </row>
        <row r="23">
          <cell r="B23">
            <v>0</v>
          </cell>
        </row>
        <row r="24">
          <cell r="B24">
            <v>-4700000</v>
          </cell>
        </row>
        <row r="26">
          <cell r="B26">
            <v>-2011641.37</v>
          </cell>
        </row>
        <row r="27">
          <cell r="B27">
            <v>-2968369.09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B34" sqref="B34"/>
    </sheetView>
  </sheetViews>
  <sheetFormatPr baseColWidth="10" defaultColWidth="11.42578125" defaultRowHeight="15.75" x14ac:dyDescent="0.25"/>
  <cols>
    <col min="1" max="1" width="41.140625" style="1" customWidth="1"/>
    <col min="2" max="2" width="17.5703125" style="1" customWidth="1"/>
    <col min="3" max="3" width="13.85546875" style="3" customWidth="1"/>
    <col min="4" max="4" width="18.28515625" style="1" customWidth="1"/>
    <col min="5" max="5" width="17.42578125" style="1" bestFit="1" customWidth="1"/>
    <col min="6" max="16384" width="11.42578125" style="1"/>
  </cols>
  <sheetData>
    <row r="1" spans="1:5" x14ac:dyDescent="0.25">
      <c r="A1" s="301" t="s">
        <v>497</v>
      </c>
      <c r="B1" s="301"/>
      <c r="C1" s="301"/>
      <c r="D1" s="301"/>
    </row>
    <row r="2" spans="1:5" x14ac:dyDescent="0.25">
      <c r="A2" s="301" t="s">
        <v>10</v>
      </c>
      <c r="B2" s="301"/>
      <c r="C2" s="301"/>
      <c r="D2" s="301"/>
    </row>
    <row r="3" spans="1:5" x14ac:dyDescent="0.25">
      <c r="A3" s="301" t="s">
        <v>427</v>
      </c>
      <c r="B3" s="301"/>
      <c r="C3" s="301"/>
      <c r="D3" s="301"/>
    </row>
    <row r="4" spans="1:5" x14ac:dyDescent="0.25">
      <c r="A4" s="301" t="s">
        <v>11</v>
      </c>
      <c r="B4" s="301"/>
      <c r="C4" s="301"/>
      <c r="D4" s="301"/>
    </row>
    <row r="5" spans="1:5" x14ac:dyDescent="0.25">
      <c r="A5" s="44"/>
      <c r="B5" s="44"/>
      <c r="C5" s="44"/>
      <c r="D5" s="44"/>
    </row>
    <row r="6" spans="1:5" x14ac:dyDescent="0.25">
      <c r="A6" s="15"/>
      <c r="B6" s="15"/>
      <c r="C6" s="15"/>
      <c r="D6" s="15"/>
    </row>
    <row r="7" spans="1:5" ht="12.75" customHeight="1" x14ac:dyDescent="0.25">
      <c r="A7" s="18"/>
      <c r="B7" s="19">
        <v>2022</v>
      </c>
      <c r="C7" s="19"/>
      <c r="D7" s="19">
        <v>2021</v>
      </c>
    </row>
    <row r="8" spans="1:5" x14ac:dyDescent="0.25">
      <c r="A8" s="20" t="s">
        <v>0</v>
      </c>
      <c r="B8" s="18"/>
      <c r="C8" s="18"/>
      <c r="D8" s="18"/>
    </row>
    <row r="9" spans="1:5" x14ac:dyDescent="0.25">
      <c r="A9" s="53" t="s">
        <v>1</v>
      </c>
      <c r="B9" s="54"/>
      <c r="C9" s="54"/>
      <c r="D9" s="148"/>
    </row>
    <row r="10" spans="1:5" x14ac:dyDescent="0.25">
      <c r="A10" s="21" t="s">
        <v>12</v>
      </c>
      <c r="B10" s="27">
        <f>+'NOTAS 7 AL 48 '!B172</f>
        <v>11786121.23</v>
      </c>
      <c r="C10" s="26"/>
      <c r="D10" s="23">
        <v>4849960</v>
      </c>
    </row>
    <row r="11" spans="1:5" x14ac:dyDescent="0.25">
      <c r="A11" s="21" t="s">
        <v>401</v>
      </c>
      <c r="B11" s="27">
        <v>107170</v>
      </c>
      <c r="C11" s="26"/>
      <c r="D11" s="23">
        <v>131000</v>
      </c>
    </row>
    <row r="12" spans="1:5" hidden="1" x14ac:dyDescent="0.25">
      <c r="A12" s="21" t="s">
        <v>532</v>
      </c>
      <c r="B12" s="28">
        <v>0</v>
      </c>
      <c r="C12" s="26"/>
      <c r="D12" s="17">
        <v>28218</v>
      </c>
    </row>
    <row r="13" spans="1:5" x14ac:dyDescent="0.25">
      <c r="A13" s="53" t="s">
        <v>2</v>
      </c>
      <c r="B13" s="55">
        <f>SUM(B10:B12)</f>
        <v>11893291.23</v>
      </c>
      <c r="C13" s="56"/>
      <c r="D13" s="62">
        <f>SUM(D10:D12)</f>
        <v>5009178</v>
      </c>
    </row>
    <row r="14" spans="1:5" ht="18.75" customHeight="1" x14ac:dyDescent="0.25">
      <c r="A14" s="20"/>
      <c r="B14" s="51"/>
      <c r="C14" s="24"/>
      <c r="D14" s="150"/>
    </row>
    <row r="15" spans="1:5" x14ac:dyDescent="0.25">
      <c r="A15" s="20" t="s">
        <v>3</v>
      </c>
      <c r="B15" s="52"/>
      <c r="C15" s="25"/>
      <c r="D15" s="151"/>
    </row>
    <row r="16" spans="1:5" x14ac:dyDescent="0.25">
      <c r="A16" s="21" t="s">
        <v>396</v>
      </c>
      <c r="B16" s="200">
        <v>19535851.57</v>
      </c>
      <c r="C16" s="23"/>
      <c r="D16" s="23">
        <v>11053625</v>
      </c>
      <c r="E16" s="12"/>
    </row>
    <row r="17" spans="1:6" hidden="1" x14ac:dyDescent="0.25">
      <c r="A17" s="21" t="s">
        <v>533</v>
      </c>
      <c r="B17" s="200">
        <v>100000</v>
      </c>
      <c r="C17" s="23"/>
      <c r="D17" s="23">
        <v>100000</v>
      </c>
      <c r="E17" s="12"/>
    </row>
    <row r="18" spans="1:6" x14ac:dyDescent="0.25">
      <c r="A18" s="53" t="s">
        <v>4</v>
      </c>
      <c r="B18" s="55">
        <f>+B16</f>
        <v>19535851.57</v>
      </c>
      <c r="C18" s="57"/>
      <c r="D18" s="55">
        <f>SUM(D16:D17)</f>
        <v>11153625</v>
      </c>
    </row>
    <row r="19" spans="1:6" ht="18.75" customHeight="1" x14ac:dyDescent="0.25">
      <c r="A19" s="53"/>
      <c r="B19" s="55"/>
      <c r="C19" s="57"/>
      <c r="D19" s="149"/>
    </row>
    <row r="20" spans="1:6" x14ac:dyDescent="0.25">
      <c r="A20" s="53" t="s">
        <v>5</v>
      </c>
      <c r="B20" s="55">
        <f>+B13+B18</f>
        <v>31429142.800000001</v>
      </c>
      <c r="C20" s="57"/>
      <c r="D20" s="62">
        <f>+D13+D18</f>
        <v>16162803</v>
      </c>
    </row>
    <row r="21" spans="1:6" x14ac:dyDescent="0.25">
      <c r="A21" s="300" t="s">
        <v>64</v>
      </c>
      <c r="B21" s="58"/>
      <c r="C21" s="56"/>
      <c r="D21" s="152"/>
    </row>
    <row r="22" spans="1:6" x14ac:dyDescent="0.25">
      <c r="A22" s="300"/>
      <c r="B22" s="59"/>
      <c r="C22" s="59"/>
      <c r="D22" s="153"/>
    </row>
    <row r="23" spans="1:6" x14ac:dyDescent="0.25">
      <c r="A23" s="60" t="s">
        <v>522</v>
      </c>
      <c r="B23" s="59">
        <f>+'NOTAS 7 AL 48 '!D222</f>
        <v>206851.06</v>
      </c>
      <c r="C23" s="57"/>
      <c r="D23" s="57">
        <v>600000</v>
      </c>
    </row>
    <row r="24" spans="1:6" hidden="1" x14ac:dyDescent="0.25">
      <c r="A24" s="60" t="s">
        <v>402</v>
      </c>
      <c r="B24" s="61"/>
      <c r="C24" s="57"/>
      <c r="D24" s="78">
        <v>0</v>
      </c>
    </row>
    <row r="25" spans="1:6" x14ac:dyDescent="0.25">
      <c r="A25" s="53" t="s">
        <v>6</v>
      </c>
      <c r="B25" s="55">
        <f>SUM(B23:B24)</f>
        <v>206851.06</v>
      </c>
      <c r="C25" s="57"/>
      <c r="D25" s="62">
        <f>SUM(D23:D24)</f>
        <v>600000</v>
      </c>
    </row>
    <row r="26" spans="1:6" ht="17.25" hidden="1" customHeight="1" x14ac:dyDescent="0.25">
      <c r="A26" s="53"/>
      <c r="B26" s="55"/>
      <c r="C26" s="62"/>
      <c r="D26" s="62"/>
    </row>
    <row r="27" spans="1:6" hidden="1" x14ac:dyDescent="0.25">
      <c r="A27" s="53" t="s">
        <v>7</v>
      </c>
      <c r="B27" s="58"/>
      <c r="C27" s="56"/>
      <c r="D27" s="203"/>
    </row>
    <row r="28" spans="1:6" ht="10.5" customHeight="1" x14ac:dyDescent="0.25">
      <c r="A28" s="53"/>
      <c r="B28" s="55"/>
      <c r="C28" s="62"/>
      <c r="D28" s="62"/>
    </row>
    <row r="29" spans="1:6" x14ac:dyDescent="0.25">
      <c r="A29" s="53" t="s">
        <v>8</v>
      </c>
      <c r="B29" s="55">
        <f>SUM(B25)</f>
        <v>206851.06</v>
      </c>
      <c r="C29" s="57"/>
      <c r="D29" s="62">
        <f>SUM(D25)</f>
        <v>600000</v>
      </c>
    </row>
    <row r="30" spans="1:6" ht="14.25" customHeight="1" x14ac:dyDescent="0.25">
      <c r="A30" s="53"/>
      <c r="B30" s="55"/>
      <c r="C30" s="62"/>
      <c r="D30" s="149"/>
    </row>
    <row r="31" spans="1:6" x14ac:dyDescent="0.25">
      <c r="A31" s="53" t="s">
        <v>527</v>
      </c>
      <c r="B31" s="58"/>
      <c r="C31" s="56"/>
      <c r="D31" s="152"/>
      <c r="E31" s="2"/>
      <c r="F31" s="2"/>
    </row>
    <row r="32" spans="1:6" x14ac:dyDescent="0.25">
      <c r="A32" s="60" t="s">
        <v>9</v>
      </c>
      <c r="B32" s="59">
        <v>14933946.49</v>
      </c>
      <c r="C32" s="57"/>
      <c r="D32" s="57">
        <v>48730</v>
      </c>
      <c r="E32" s="2"/>
      <c r="F32" s="2"/>
    </row>
    <row r="33" spans="1:6" ht="31.5" customHeight="1" x14ac:dyDescent="0.25">
      <c r="A33" s="60" t="s">
        <v>61</v>
      </c>
      <c r="B33" s="55">
        <f>+'Est. de Rendimiento Fin'!B26</f>
        <v>16288345.249999996</v>
      </c>
      <c r="C33" s="57"/>
      <c r="D33" s="57">
        <v>2344969</v>
      </c>
      <c r="E33" s="2"/>
      <c r="F33" s="2"/>
    </row>
    <row r="34" spans="1:6" x14ac:dyDescent="0.25">
      <c r="A34" s="60" t="s">
        <v>60</v>
      </c>
      <c r="B34" s="61">
        <f>+'Cambio del Patrimonio'!E14+'Cambio del Patrimonio'!E18</f>
        <v>0</v>
      </c>
      <c r="C34" s="57"/>
      <c r="D34" s="78">
        <v>13169104</v>
      </c>
      <c r="E34" s="2"/>
      <c r="F34" s="2"/>
    </row>
    <row r="35" spans="1:6" s="4" customFormat="1" ht="27" customHeight="1" x14ac:dyDescent="0.25">
      <c r="A35" s="63" t="s">
        <v>62</v>
      </c>
      <c r="B35" s="55">
        <f>SUM(B20-B29)</f>
        <v>31222291.740000002</v>
      </c>
      <c r="C35" s="57"/>
      <c r="D35" s="62">
        <f>SUM(D20-D29)</f>
        <v>15562803</v>
      </c>
      <c r="E35" s="16"/>
      <c r="F35" s="16"/>
    </row>
    <row r="36" spans="1:6" ht="35.25" customHeight="1" thickBot="1" x14ac:dyDescent="0.3">
      <c r="A36" s="53" t="s">
        <v>72</v>
      </c>
      <c r="B36" s="64">
        <f>SUM(B29+B35)</f>
        <v>31429142.800000001</v>
      </c>
      <c r="C36" s="57"/>
      <c r="D36" s="76">
        <f>SUM(D29+D35)</f>
        <v>16162803</v>
      </c>
      <c r="E36" s="2"/>
      <c r="F36" s="2"/>
    </row>
    <row r="37" spans="1:6" ht="16.5" thickTop="1" x14ac:dyDescent="0.25">
      <c r="A37" s="3"/>
      <c r="B37" s="3"/>
      <c r="D37" s="154"/>
      <c r="E37" s="2"/>
      <c r="F37" s="2"/>
    </row>
    <row r="38" spans="1:6" x14ac:dyDescent="0.25">
      <c r="A38" s="3"/>
      <c r="B38" s="3"/>
      <c r="D38" s="3"/>
      <c r="E38" s="2"/>
      <c r="F38" s="2"/>
    </row>
    <row r="39" spans="1:6" x14ac:dyDescent="0.25">
      <c r="A39" s="14" t="s">
        <v>65</v>
      </c>
      <c r="B39" s="6"/>
      <c r="C39" s="6"/>
      <c r="D39" s="6"/>
    </row>
    <row r="40" spans="1:6" x14ac:dyDescent="0.25">
      <c r="A40" s="14" t="s">
        <v>66</v>
      </c>
      <c r="B40" s="299" t="s">
        <v>67</v>
      </c>
      <c r="C40" s="299"/>
      <c r="D40" s="299"/>
    </row>
    <row r="41" spans="1:6" x14ac:dyDescent="0.25">
      <c r="A41" s="3"/>
      <c r="B41" s="3"/>
      <c r="D41" s="3"/>
    </row>
    <row r="42" spans="1:6" x14ac:dyDescent="0.25">
      <c r="A42" s="3"/>
      <c r="B42" s="3"/>
      <c r="D42" s="3"/>
    </row>
    <row r="43" spans="1:6" x14ac:dyDescent="0.25">
      <c r="A43" s="14" t="s">
        <v>69</v>
      </c>
      <c r="B43" s="6"/>
      <c r="C43" s="6"/>
      <c r="D43" s="6"/>
    </row>
    <row r="44" spans="1:6" x14ac:dyDescent="0.25">
      <c r="A44" s="14" t="s">
        <v>58</v>
      </c>
      <c r="B44" s="299" t="s">
        <v>68</v>
      </c>
      <c r="C44" s="299"/>
      <c r="D44" s="299"/>
    </row>
    <row r="45" spans="1:6" x14ac:dyDescent="0.25">
      <c r="A45" s="3"/>
      <c r="B45" s="3"/>
      <c r="D45" s="3"/>
    </row>
    <row r="46" spans="1:6" x14ac:dyDescent="0.25">
      <c r="A46" s="3"/>
    </row>
    <row r="47" spans="1:6" x14ac:dyDescent="0.25">
      <c r="A47" s="3"/>
    </row>
    <row r="48" spans="1:6" x14ac:dyDescent="0.25">
      <c r="A48" s="3"/>
    </row>
    <row r="49" spans="1:1" x14ac:dyDescent="0.25">
      <c r="A49" s="3"/>
    </row>
    <row r="50" spans="1:1" x14ac:dyDescent="0.25">
      <c r="A50" s="3"/>
    </row>
  </sheetData>
  <mergeCells count="7">
    <mergeCell ref="B44:D44"/>
    <mergeCell ref="B40:D40"/>
    <mergeCell ref="A21:A22"/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3" zoomScale="130" zoomScaleNormal="130" workbookViewId="0">
      <selection activeCell="B26" sqref="B26"/>
    </sheetView>
  </sheetViews>
  <sheetFormatPr baseColWidth="10" defaultColWidth="11.42578125" defaultRowHeight="15.75" x14ac:dyDescent="0.25"/>
  <cols>
    <col min="1" max="1" width="50.42578125" style="1" customWidth="1"/>
    <col min="2" max="2" width="17.85546875" style="1" customWidth="1"/>
    <col min="3" max="3" width="1" style="1" customWidth="1"/>
    <col min="4" max="4" width="18.5703125" style="1" customWidth="1"/>
    <col min="5" max="5" width="18" style="1" bestFit="1" customWidth="1"/>
    <col min="6" max="6" width="14.85546875" style="1" customWidth="1"/>
    <col min="7" max="7" width="22.42578125" style="1" customWidth="1"/>
    <col min="8" max="8" width="16" style="1" bestFit="1" customWidth="1"/>
    <col min="9" max="16384" width="11.42578125" style="1"/>
  </cols>
  <sheetData>
    <row r="1" spans="1:9" x14ac:dyDescent="0.25">
      <c r="A1" s="301" t="s">
        <v>497</v>
      </c>
      <c r="B1" s="301"/>
      <c r="C1" s="301"/>
      <c r="D1" s="301"/>
    </row>
    <row r="2" spans="1:9" x14ac:dyDescent="0.25">
      <c r="A2" s="301" t="s">
        <v>13</v>
      </c>
      <c r="B2" s="301"/>
      <c r="C2" s="301"/>
      <c r="D2" s="301"/>
    </row>
    <row r="3" spans="1:9" x14ac:dyDescent="0.25">
      <c r="A3" s="301" t="s">
        <v>428</v>
      </c>
      <c r="B3" s="301"/>
      <c r="C3" s="301"/>
      <c r="D3" s="301"/>
    </row>
    <row r="4" spans="1:9" x14ac:dyDescent="0.25">
      <c r="A4" s="301" t="s">
        <v>26</v>
      </c>
      <c r="B4" s="301"/>
      <c r="C4" s="301"/>
      <c r="D4" s="301"/>
    </row>
    <row r="5" spans="1:9" x14ac:dyDescent="0.25">
      <c r="A5" s="15"/>
      <c r="B5" s="15"/>
      <c r="C5" s="15"/>
      <c r="D5" s="15"/>
    </row>
    <row r="6" spans="1:9" x14ac:dyDescent="0.25">
      <c r="A6" s="15"/>
      <c r="B6" s="15"/>
      <c r="C6" s="15"/>
      <c r="D6" s="15"/>
    </row>
    <row r="7" spans="1:9" x14ac:dyDescent="0.25">
      <c r="A7" s="3"/>
      <c r="B7" s="15">
        <v>2022</v>
      </c>
      <c r="C7" s="15"/>
      <c r="D7" s="44">
        <v>2021</v>
      </c>
      <c r="G7" s="84"/>
      <c r="H7" s="82"/>
    </row>
    <row r="8" spans="1:9" x14ac:dyDescent="0.25">
      <c r="A8" s="65" t="s">
        <v>567</v>
      </c>
      <c r="B8" s="66"/>
      <c r="C8" s="66"/>
      <c r="D8" s="66"/>
      <c r="E8" s="2"/>
      <c r="F8" s="2"/>
      <c r="G8" s="85"/>
      <c r="H8" s="83"/>
    </row>
    <row r="9" spans="1:9" x14ac:dyDescent="0.25">
      <c r="A9" s="67" t="s">
        <v>14</v>
      </c>
      <c r="B9" s="49">
        <f>+'Estado Comparativo'!D10</f>
        <v>755722.56</v>
      </c>
      <c r="C9" s="49"/>
      <c r="D9" s="49">
        <v>810925</v>
      </c>
      <c r="E9" s="45"/>
      <c r="F9" s="2"/>
      <c r="G9" s="85"/>
      <c r="H9" s="83"/>
    </row>
    <row r="10" spans="1:9" x14ac:dyDescent="0.25">
      <c r="A10" s="67" t="s">
        <v>15</v>
      </c>
      <c r="B10" s="49">
        <f>+'Estado Comparativo'!D11</f>
        <v>23340853.879999999</v>
      </c>
      <c r="C10" s="49"/>
      <c r="D10" s="49">
        <v>26340297</v>
      </c>
      <c r="E10" s="45"/>
      <c r="F10" s="2"/>
      <c r="G10" s="85"/>
      <c r="H10" s="83"/>
      <c r="I10" s="2"/>
    </row>
    <row r="11" spans="1:9" x14ac:dyDescent="0.25">
      <c r="A11" s="67" t="str">
        <f>+'Estado Comparativo'!B12</f>
        <v>Ingresos por contraprestación</v>
      </c>
      <c r="B11" s="49">
        <f>+'Estado Comparativo'!D12</f>
        <v>746400</v>
      </c>
      <c r="C11" s="49"/>
      <c r="D11" s="49">
        <v>267624</v>
      </c>
      <c r="E11" s="45"/>
      <c r="F11" s="2"/>
      <c r="G11" s="85"/>
      <c r="H11" s="83"/>
      <c r="I11" s="2"/>
    </row>
    <row r="12" spans="1:9" x14ac:dyDescent="0.25">
      <c r="A12" s="67" t="s">
        <v>548</v>
      </c>
      <c r="B12" s="49">
        <v>0</v>
      </c>
      <c r="C12" s="49"/>
      <c r="D12" s="49">
        <v>1866798</v>
      </c>
      <c r="E12" s="45"/>
      <c r="F12" s="2"/>
      <c r="G12" s="85"/>
      <c r="H12" s="83"/>
      <c r="I12" s="2"/>
    </row>
    <row r="13" spans="1:9" x14ac:dyDescent="0.25">
      <c r="A13" s="67" t="s">
        <v>549</v>
      </c>
      <c r="B13" s="68">
        <f>+'NOTAS 7 AL 48 '!D285</f>
        <v>9740333.1099999994</v>
      </c>
      <c r="C13" s="49"/>
      <c r="D13" s="68">
        <v>0</v>
      </c>
      <c r="E13" s="45"/>
      <c r="F13" s="2"/>
      <c r="G13" s="85"/>
      <c r="H13" s="83"/>
      <c r="I13" s="2"/>
    </row>
    <row r="14" spans="1:9" x14ac:dyDescent="0.25">
      <c r="A14" s="65" t="s">
        <v>16</v>
      </c>
      <c r="B14" s="69">
        <f>SUM(B9:B13)</f>
        <v>34583309.549999997</v>
      </c>
      <c r="C14" s="69"/>
      <c r="D14" s="69">
        <f>SUM(D9:D13)</f>
        <v>29285644</v>
      </c>
      <c r="E14" s="45"/>
      <c r="F14" s="2"/>
      <c r="G14" s="85"/>
      <c r="H14" s="83"/>
      <c r="I14" s="2"/>
    </row>
    <row r="15" spans="1:9" x14ac:dyDescent="0.25">
      <c r="A15" s="70"/>
      <c r="B15" s="71"/>
      <c r="C15" s="71"/>
      <c r="D15" s="71"/>
      <c r="E15" s="46"/>
      <c r="G15" s="85"/>
      <c r="H15" s="83"/>
      <c r="I15" s="2"/>
    </row>
    <row r="16" spans="1:9" x14ac:dyDescent="0.25">
      <c r="A16" s="144" t="s">
        <v>566</v>
      </c>
      <c r="B16" s="71"/>
      <c r="C16" s="71"/>
      <c r="D16" s="71"/>
      <c r="E16" s="46"/>
      <c r="G16" s="84"/>
      <c r="H16" s="82"/>
    </row>
    <row r="17" spans="1:8" x14ac:dyDescent="0.25">
      <c r="A17" s="67" t="s">
        <v>17</v>
      </c>
      <c r="B17" s="49">
        <f>+'Estado Comparativo'!D16</f>
        <v>10744157.07</v>
      </c>
      <c r="C17" s="49"/>
      <c r="D17" s="139">
        <v>10088837</v>
      </c>
      <c r="E17" s="46"/>
      <c r="G17" s="84"/>
      <c r="H17" s="82"/>
    </row>
    <row r="18" spans="1:8" x14ac:dyDescent="0.25">
      <c r="A18" s="67" t="s">
        <v>18</v>
      </c>
      <c r="B18" s="49">
        <f>+'NOTAS 7 AL 48 '!D313</f>
        <v>1180540.25</v>
      </c>
      <c r="C18" s="49"/>
      <c r="D18" s="139">
        <v>1102450</v>
      </c>
      <c r="E18" s="47"/>
      <c r="G18" s="84"/>
      <c r="H18" s="82"/>
    </row>
    <row r="19" spans="1:8" x14ac:dyDescent="0.25">
      <c r="A19" s="67" t="s">
        <v>19</v>
      </c>
      <c r="B19" s="49">
        <f>+'Estado Comparativo'!D18</f>
        <v>3096120.9699999997</v>
      </c>
      <c r="C19" s="49"/>
      <c r="D19" s="139">
        <v>2213311</v>
      </c>
      <c r="E19" s="47"/>
      <c r="G19" s="84"/>
      <c r="H19" s="82"/>
    </row>
    <row r="20" spans="1:8" x14ac:dyDescent="0.25">
      <c r="A20" s="67" t="s">
        <v>20</v>
      </c>
      <c r="B20" s="265">
        <f>-+-1080971.36</f>
        <v>1080971.3600000001</v>
      </c>
      <c r="C20" s="49"/>
      <c r="D20" s="139">
        <v>1069905</v>
      </c>
      <c r="E20" s="47"/>
      <c r="G20" s="84"/>
      <c r="H20" s="82"/>
    </row>
    <row r="21" spans="1:8" x14ac:dyDescent="0.25">
      <c r="A21" s="67" t="s">
        <v>21</v>
      </c>
      <c r="B21" s="49">
        <f>+'Estado Comparativo'!D17</f>
        <v>2088676.9600000002</v>
      </c>
      <c r="C21" s="49"/>
      <c r="D21" s="139">
        <v>1561164</v>
      </c>
      <c r="E21" s="47"/>
      <c r="G21" s="84"/>
      <c r="H21" s="82"/>
    </row>
    <row r="22" spans="1:8" x14ac:dyDescent="0.25">
      <c r="A22" s="67" t="s">
        <v>22</v>
      </c>
      <c r="B22" s="68">
        <v>104497.69</v>
      </c>
      <c r="C22" s="49"/>
      <c r="D22" s="140">
        <v>80872</v>
      </c>
      <c r="E22" s="47"/>
      <c r="G22" s="84"/>
      <c r="H22" s="82"/>
    </row>
    <row r="23" spans="1:8" x14ac:dyDescent="0.25">
      <c r="A23" s="65" t="s">
        <v>23</v>
      </c>
      <c r="B23" s="69">
        <f>SUM(B17:B22)</f>
        <v>18294964.300000001</v>
      </c>
      <c r="C23" s="69"/>
      <c r="D23" s="141">
        <f>SUM(D17:D22)</f>
        <v>16116539</v>
      </c>
      <c r="E23" s="47"/>
      <c r="G23" s="84"/>
      <c r="H23" s="82"/>
    </row>
    <row r="24" spans="1:8" x14ac:dyDescent="0.25">
      <c r="A24" s="70"/>
      <c r="B24" s="71"/>
      <c r="C24" s="71"/>
      <c r="D24" s="71"/>
      <c r="E24" s="12"/>
      <c r="G24" s="84"/>
      <c r="H24" s="82"/>
    </row>
    <row r="25" spans="1:8" x14ac:dyDescent="0.25">
      <c r="A25" s="70"/>
      <c r="B25" s="71"/>
      <c r="C25" s="71"/>
      <c r="D25" s="71"/>
      <c r="G25" s="84"/>
      <c r="H25" s="82"/>
    </row>
    <row r="26" spans="1:8" ht="16.5" thickBot="1" x14ac:dyDescent="0.3">
      <c r="A26" s="65" t="s">
        <v>24</v>
      </c>
      <c r="B26" s="72">
        <f>+B14-B23</f>
        <v>16288345.249999996</v>
      </c>
      <c r="C26" s="69"/>
      <c r="D26" s="142">
        <f>+D14-D23</f>
        <v>13169105</v>
      </c>
      <c r="G26" s="84"/>
      <c r="H26" s="82"/>
    </row>
    <row r="27" spans="1:8" ht="16.5" thickTop="1" x14ac:dyDescent="0.25">
      <c r="A27" s="33"/>
      <c r="B27" s="22"/>
      <c r="C27" s="22"/>
      <c r="D27" s="22"/>
      <c r="G27" s="84"/>
      <c r="H27" s="82"/>
    </row>
    <row r="28" spans="1:8" x14ac:dyDescent="0.25">
      <c r="A28" s="33"/>
      <c r="B28" s="3"/>
      <c r="C28" s="3"/>
      <c r="D28" s="3"/>
      <c r="G28" s="84"/>
      <c r="H28" s="82"/>
    </row>
    <row r="29" spans="1:8" x14ac:dyDescent="0.25">
      <c r="A29" s="34" t="s">
        <v>397</v>
      </c>
      <c r="B29" s="3"/>
      <c r="C29" s="3"/>
      <c r="D29" s="3"/>
      <c r="G29" s="84"/>
      <c r="H29" s="82"/>
    </row>
    <row r="30" spans="1:8" x14ac:dyDescent="0.25">
      <c r="A30" s="34"/>
      <c r="B30" s="3"/>
      <c r="C30" s="3"/>
      <c r="D30" s="3"/>
      <c r="G30" s="84"/>
      <c r="H30" s="82"/>
    </row>
    <row r="31" spans="1:8" x14ac:dyDescent="0.25">
      <c r="A31" s="34"/>
      <c r="B31" s="3"/>
      <c r="C31" s="3"/>
      <c r="D31" s="3"/>
      <c r="G31" s="84"/>
      <c r="H31" s="82"/>
    </row>
    <row r="32" spans="1:8" x14ac:dyDescent="0.25">
      <c r="A32" s="35" t="s">
        <v>69</v>
      </c>
      <c r="B32" s="3"/>
      <c r="C32" s="3"/>
      <c r="D32" s="3"/>
      <c r="G32" s="84"/>
      <c r="H32" s="82"/>
    </row>
    <row r="33" spans="1:4" x14ac:dyDescent="0.25">
      <c r="A33" s="14" t="s">
        <v>71</v>
      </c>
      <c r="B33" s="299" t="s">
        <v>67</v>
      </c>
      <c r="C33" s="299"/>
      <c r="D33" s="299"/>
    </row>
    <row r="34" spans="1:4" x14ac:dyDescent="0.25">
      <c r="A34" s="3"/>
      <c r="B34" s="3"/>
      <c r="C34" s="3"/>
      <c r="D34" s="3"/>
    </row>
    <row r="35" spans="1:4" x14ac:dyDescent="0.25">
      <c r="A35" s="3"/>
      <c r="B35" s="3"/>
      <c r="C35" s="3"/>
      <c r="D35" s="3"/>
    </row>
    <row r="36" spans="1:4" x14ac:dyDescent="0.25">
      <c r="A36" s="14" t="s">
        <v>70</v>
      </c>
      <c r="B36" s="3"/>
      <c r="C36" s="3"/>
      <c r="D36" s="3"/>
    </row>
    <row r="37" spans="1:4" x14ac:dyDescent="0.25">
      <c r="A37" s="14" t="s">
        <v>58</v>
      </c>
      <c r="B37" s="299" t="s">
        <v>59</v>
      </c>
      <c r="C37" s="299"/>
      <c r="D37" s="299"/>
    </row>
    <row r="38" spans="1:4" x14ac:dyDescent="0.25">
      <c r="A38" s="3"/>
      <c r="B38" s="3"/>
      <c r="C38" s="3"/>
      <c r="D38" s="3"/>
    </row>
    <row r="39" spans="1:4" x14ac:dyDescent="0.25">
      <c r="A39" s="3"/>
      <c r="B39" s="3"/>
      <c r="C39" s="3"/>
      <c r="D39" s="3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  <row r="43" spans="1:4" x14ac:dyDescent="0.25">
      <c r="A43" s="3"/>
      <c r="B43" s="3"/>
      <c r="C43" s="3"/>
      <c r="D43" s="3"/>
    </row>
    <row r="44" spans="1:4" x14ac:dyDescent="0.25">
      <c r="A44" s="3"/>
      <c r="B44" s="3"/>
      <c r="C44" s="3"/>
      <c r="D44" s="3"/>
    </row>
    <row r="45" spans="1:4" x14ac:dyDescent="0.25">
      <c r="A45" s="3"/>
      <c r="B45" s="3"/>
      <c r="C45" s="3"/>
      <c r="D45" s="3"/>
    </row>
    <row r="46" spans="1:4" x14ac:dyDescent="0.25">
      <c r="A46" s="3"/>
      <c r="B46" s="3"/>
      <c r="C46" s="3"/>
      <c r="D46" s="3"/>
    </row>
    <row r="47" spans="1:4" x14ac:dyDescent="0.25">
      <c r="A47" s="3"/>
      <c r="B47" s="3"/>
      <c r="C47" s="3"/>
      <c r="D47" s="3"/>
    </row>
  </sheetData>
  <mergeCells count="6">
    <mergeCell ref="A1:D1"/>
    <mergeCell ref="A2:D2"/>
    <mergeCell ref="A3:D3"/>
    <mergeCell ref="A4:D4"/>
    <mergeCell ref="B37:D37"/>
    <mergeCell ref="B33:D3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17" zoomScale="145" zoomScaleNormal="145" workbookViewId="0">
      <selection activeCell="A28" sqref="A28"/>
    </sheetView>
  </sheetViews>
  <sheetFormatPr baseColWidth="10" defaultColWidth="11.42578125" defaultRowHeight="15.75" x14ac:dyDescent="0.25"/>
  <cols>
    <col min="1" max="1" width="59.5703125" style="1" customWidth="1"/>
    <col min="2" max="2" width="18.5703125" style="1" customWidth="1"/>
    <col min="3" max="3" width="18.42578125" style="77" customWidth="1"/>
    <col min="4" max="4" width="11.5703125" style="1" customWidth="1"/>
    <col min="5" max="5" width="21" style="1" customWidth="1"/>
    <col min="6" max="16384" width="11.42578125" style="1"/>
  </cols>
  <sheetData>
    <row r="1" spans="1:5" x14ac:dyDescent="0.25">
      <c r="A1" s="301" t="s">
        <v>497</v>
      </c>
      <c r="B1" s="301"/>
      <c r="C1" s="301"/>
    </row>
    <row r="2" spans="1:5" x14ac:dyDescent="0.25">
      <c r="A2" s="301" t="s">
        <v>35</v>
      </c>
      <c r="B2" s="301"/>
      <c r="C2" s="301"/>
    </row>
    <row r="3" spans="1:5" x14ac:dyDescent="0.25">
      <c r="A3" s="301" t="s">
        <v>412</v>
      </c>
      <c r="B3" s="301"/>
      <c r="C3" s="301"/>
    </row>
    <row r="4" spans="1:5" x14ac:dyDescent="0.25">
      <c r="A4" s="301" t="s">
        <v>26</v>
      </c>
      <c r="B4" s="301"/>
      <c r="C4" s="301"/>
    </row>
    <row r="5" spans="1:5" x14ac:dyDescent="0.25">
      <c r="A5" s="36"/>
      <c r="B5" s="3"/>
      <c r="C5" s="66"/>
    </row>
    <row r="6" spans="1:5" x14ac:dyDescent="0.25">
      <c r="A6" s="29" t="s">
        <v>36</v>
      </c>
      <c r="B6" s="3"/>
      <c r="C6" s="66"/>
    </row>
    <row r="7" spans="1:5" x14ac:dyDescent="0.25">
      <c r="A7" s="3"/>
      <c r="B7" s="15">
        <v>2022</v>
      </c>
      <c r="C7" s="73">
        <v>2021</v>
      </c>
    </row>
    <row r="8" spans="1:5" x14ac:dyDescent="0.25">
      <c r="A8" s="3"/>
      <c r="B8" s="206"/>
      <c r="C8" s="73"/>
    </row>
    <row r="9" spans="1:5" x14ac:dyDescent="0.25">
      <c r="A9" s="37" t="s">
        <v>37</v>
      </c>
      <c r="B9" s="267">
        <f>+'Estado Comparativo'!D10</f>
        <v>755722.56</v>
      </c>
      <c r="C9" s="235">
        <v>486555</v>
      </c>
    </row>
    <row r="10" spans="1:5" x14ac:dyDescent="0.25">
      <c r="A10" s="221" t="s">
        <v>550</v>
      </c>
      <c r="B10" s="268">
        <f>+'Estado Comparativo'!D12</f>
        <v>746400</v>
      </c>
      <c r="C10" s="278">
        <f>+'[1]Flujo de Efectivo'!$B$9</f>
        <v>895678.5959999999</v>
      </c>
    </row>
    <row r="11" spans="1:5" x14ac:dyDescent="0.25">
      <c r="A11" s="222" t="s">
        <v>49</v>
      </c>
      <c r="B11" s="269">
        <f>+'Estado Comparativo'!D11</f>
        <v>23340853.879999999</v>
      </c>
      <c r="C11" s="278">
        <f>+'[1]Flujo de Efectivo'!$B$10</f>
        <v>11060578.199999999</v>
      </c>
    </row>
    <row r="12" spans="1:5" x14ac:dyDescent="0.25">
      <c r="A12" s="222" t="s">
        <v>555</v>
      </c>
      <c r="B12" s="266">
        <v>9740333.1099999994</v>
      </c>
      <c r="C12" s="236">
        <f>+'[1]Flujo de Efectivo'!$D$11</f>
        <v>0</v>
      </c>
    </row>
    <row r="13" spans="1:5" ht="31.5" x14ac:dyDescent="0.25">
      <c r="A13" s="37" t="s">
        <v>51</v>
      </c>
      <c r="B13" s="270">
        <f>+-'NOTAS 7 AL 48 '!D313</f>
        <v>-1180540.25</v>
      </c>
      <c r="C13" s="236">
        <f>+'[1]Flujo de Efectivo'!$B$12</f>
        <v>-1102450</v>
      </c>
    </row>
    <row r="14" spans="1:5" x14ac:dyDescent="0.25">
      <c r="A14" s="37" t="s">
        <v>50</v>
      </c>
      <c r="B14" s="270">
        <f>+-9599926.32</f>
        <v>-9599926.3200000003</v>
      </c>
      <c r="C14" s="236">
        <f>+'[1]Flujo de Efectivo'!$B$13</f>
        <v>-8790651.8100000005</v>
      </c>
      <c r="E14" s="223"/>
    </row>
    <row r="15" spans="1:5" x14ac:dyDescent="0.25">
      <c r="A15" s="232" t="s">
        <v>557</v>
      </c>
      <c r="B15" s="253">
        <f>+-1144230.75</f>
        <v>-1144230.75</v>
      </c>
      <c r="C15" s="236">
        <f>+-1082185.85</f>
        <v>-1082185.8500000001</v>
      </c>
      <c r="E15" s="223"/>
    </row>
    <row r="16" spans="1:5" x14ac:dyDescent="0.25">
      <c r="A16" s="37" t="s">
        <v>38</v>
      </c>
      <c r="B16" s="23">
        <f>+- 5184597.93</f>
        <v>-5184597.93</v>
      </c>
      <c r="C16" s="236">
        <f>+'[1]Flujo de Efectivo'!$B$15</f>
        <v>-601687.06999999995</v>
      </c>
      <c r="E16" s="223"/>
    </row>
    <row r="17" spans="1:5" x14ac:dyDescent="0.25">
      <c r="A17" s="226" t="s">
        <v>552</v>
      </c>
      <c r="B17" s="23">
        <f>+-651412.16</f>
        <v>-651412.16</v>
      </c>
      <c r="C17" s="236">
        <f>+'[1]Flujo de Efectivo'!$B$16</f>
        <v>-692198.71</v>
      </c>
    </row>
    <row r="18" spans="1:5" x14ac:dyDescent="0.25">
      <c r="A18" s="37" t="s">
        <v>411</v>
      </c>
      <c r="B18" s="17">
        <f>+-104497.69</f>
        <v>-104497.69</v>
      </c>
      <c r="C18" s="277">
        <f>+'[1]Flujo de Efectivo'!$B$11</f>
        <v>384974.4</v>
      </c>
    </row>
    <row r="19" spans="1:5" x14ac:dyDescent="0.25">
      <c r="A19" s="53" t="s">
        <v>39</v>
      </c>
      <c r="B19" s="62">
        <f>SUM(B9:B18)</f>
        <v>16718104.449999997</v>
      </c>
      <c r="C19" s="276">
        <f>SUM(C9:C18)</f>
        <v>558612.75599999959</v>
      </c>
      <c r="E19" s="252"/>
    </row>
    <row r="20" spans="1:5" x14ac:dyDescent="0.25">
      <c r="A20" s="38"/>
      <c r="B20" s="26"/>
      <c r="C20" s="56"/>
      <c r="E20" s="224"/>
    </row>
    <row r="21" spans="1:5" x14ac:dyDescent="0.25">
      <c r="A21" s="39" t="s">
        <v>40</v>
      </c>
      <c r="B21" s="40"/>
      <c r="C21" s="74"/>
      <c r="D21" s="234"/>
    </row>
    <row r="22" spans="1:5" x14ac:dyDescent="0.25">
      <c r="A22" s="237" t="s">
        <v>559</v>
      </c>
      <c r="B22" s="23">
        <v>0</v>
      </c>
      <c r="C22" s="273">
        <f>+'[1]Flujo de Efectivo'!$B$20</f>
        <v>597119.06400000001</v>
      </c>
      <c r="D22" s="233"/>
    </row>
    <row r="23" spans="1:5" x14ac:dyDescent="0.25">
      <c r="A23" s="237" t="s">
        <v>49</v>
      </c>
      <c r="B23" s="23">
        <v>0</v>
      </c>
      <c r="C23" s="273">
        <f>+'[1]Flujo de Efectivo'!$B$21</f>
        <v>7954738.4000000004</v>
      </c>
      <c r="D23" s="233"/>
    </row>
    <row r="24" spans="1:5" x14ac:dyDescent="0.25">
      <c r="A24" s="238" t="s">
        <v>551</v>
      </c>
      <c r="B24" s="23">
        <v>0</v>
      </c>
      <c r="C24" s="274">
        <f>+'[1]Flujo de Efectivo'!$B$22</f>
        <v>7906000</v>
      </c>
      <c r="D24" s="233"/>
    </row>
    <row r="25" spans="1:5" x14ac:dyDescent="0.25">
      <c r="A25" s="239" t="s">
        <v>51</v>
      </c>
      <c r="B25" s="223"/>
      <c r="C25" s="274">
        <f>+'[1]Flujo de Efectivo'!$B$23</f>
        <v>0</v>
      </c>
      <c r="D25" s="233"/>
    </row>
    <row r="26" spans="1:5" x14ac:dyDescent="0.25">
      <c r="A26" s="221" t="s">
        <v>553</v>
      </c>
      <c r="B26" s="23">
        <f>+-2576406.94</f>
        <v>-2576406.94</v>
      </c>
      <c r="C26" s="274">
        <f>+'[1]Flujo de Efectivo'!$B$24</f>
        <v>-4700000</v>
      </c>
      <c r="D26" s="233"/>
    </row>
    <row r="27" spans="1:5" x14ac:dyDescent="0.25">
      <c r="A27" s="221" t="s">
        <v>52</v>
      </c>
      <c r="B27" s="23">
        <f>+-6986790.23</f>
        <v>-6986790.2300000004</v>
      </c>
      <c r="C27" s="274">
        <f>+-3718859</f>
        <v>-3718859</v>
      </c>
      <c r="D27" s="233"/>
    </row>
    <row r="28" spans="1:5" x14ac:dyDescent="0.25">
      <c r="A28" s="238" t="s">
        <v>554</v>
      </c>
      <c r="C28" s="275">
        <f>+'[1]Flujo de Efectivo'!$B$26</f>
        <v>-2011641.37</v>
      </c>
      <c r="D28" s="233"/>
    </row>
    <row r="29" spans="1:5" x14ac:dyDescent="0.25">
      <c r="A29" s="238" t="s">
        <v>558</v>
      </c>
      <c r="C29" s="275">
        <f>+'[1]Flujo de Efectivo'!$B$27</f>
        <v>-2968369.09</v>
      </c>
      <c r="D29" s="233"/>
    </row>
    <row r="30" spans="1:5" x14ac:dyDescent="0.25">
      <c r="A30" s="75" t="s">
        <v>41</v>
      </c>
      <c r="B30" s="23">
        <f>SUM(B25:B29)</f>
        <v>-9563197.1699999999</v>
      </c>
      <c r="C30" s="276">
        <f>SUM(C22:C29)</f>
        <v>3058988.0039999997</v>
      </c>
      <c r="D30" s="232"/>
    </row>
    <row r="31" spans="1:5" x14ac:dyDescent="0.25">
      <c r="B31" s="62"/>
      <c r="C31" s="146"/>
      <c r="D31" s="234"/>
    </row>
    <row r="32" spans="1:5" ht="18.75" customHeight="1" x14ac:dyDescent="0.25">
      <c r="A32" s="39" t="s">
        <v>42</v>
      </c>
      <c r="B32" s="26">
        <v>0</v>
      </c>
      <c r="C32" s="56">
        <v>0</v>
      </c>
    </row>
    <row r="33" spans="1:4" ht="24.75" customHeight="1" x14ac:dyDescent="0.25">
      <c r="A33" s="39"/>
      <c r="B33" s="40"/>
      <c r="C33" s="74"/>
      <c r="D33" s="232"/>
    </row>
    <row r="34" spans="1:4" ht="24.75" customHeight="1" x14ac:dyDescent="0.25">
      <c r="A34" s="39" t="s">
        <v>43</v>
      </c>
      <c r="B34" s="40"/>
      <c r="C34" s="1"/>
      <c r="D34" s="74"/>
    </row>
    <row r="35" spans="1:4" x14ac:dyDescent="0.25">
      <c r="A35" s="38"/>
      <c r="B35" s="24"/>
      <c r="C35" s="62"/>
    </row>
    <row r="36" spans="1:4" ht="31.5" x14ac:dyDescent="0.25">
      <c r="A36" s="37" t="s">
        <v>53</v>
      </c>
      <c r="B36" s="254">
        <f>+B19+B30</f>
        <v>7154907.2799999975</v>
      </c>
      <c r="C36" s="272">
        <f>+C19+C30</f>
        <v>3617600.7599999993</v>
      </c>
    </row>
    <row r="37" spans="1:4" ht="16.5" thickBot="1" x14ac:dyDescent="0.3">
      <c r="A37" s="37" t="s">
        <v>54</v>
      </c>
      <c r="B37" s="250">
        <f>+B38-B36</f>
        <v>4631213.950000003</v>
      </c>
      <c r="C37" s="255">
        <v>834814</v>
      </c>
    </row>
    <row r="38" spans="1:4" ht="29.25" customHeight="1" thickTop="1" thickBot="1" x14ac:dyDescent="0.3">
      <c r="A38" s="20" t="s">
        <v>44</v>
      </c>
      <c r="B38" s="76">
        <v>11786121.23</v>
      </c>
      <c r="C38" s="147">
        <f>+C36+C37</f>
        <v>4452414.76</v>
      </c>
    </row>
    <row r="39" spans="1:4" ht="27.75" customHeight="1" thickTop="1" x14ac:dyDescent="0.25">
      <c r="A39" s="227"/>
      <c r="B39" s="251"/>
      <c r="C39" s="271"/>
    </row>
    <row r="40" spans="1:4" ht="22.5" customHeight="1" x14ac:dyDescent="0.25">
      <c r="A40" s="14" t="s">
        <v>65</v>
      </c>
      <c r="B40" s="71"/>
      <c r="C40" s="66"/>
    </row>
    <row r="41" spans="1:4" x14ac:dyDescent="0.25">
      <c r="A41" s="14" t="s">
        <v>66</v>
      </c>
      <c r="B41" s="66"/>
      <c r="C41" s="66"/>
    </row>
    <row r="42" spans="1:4" x14ac:dyDescent="0.25">
      <c r="A42" s="3"/>
      <c r="B42" s="302" t="s">
        <v>67</v>
      </c>
      <c r="C42" s="302"/>
    </row>
    <row r="43" spans="1:4" x14ac:dyDescent="0.25">
      <c r="A43" s="14" t="s">
        <v>69</v>
      </c>
      <c r="B43" s="66"/>
      <c r="C43" s="66"/>
    </row>
    <row r="44" spans="1:4" x14ac:dyDescent="0.25">
      <c r="A44" s="14" t="s">
        <v>58</v>
      </c>
      <c r="B44" s="66"/>
      <c r="C44" s="66"/>
    </row>
    <row r="45" spans="1:4" x14ac:dyDescent="0.25">
      <c r="A45" s="3"/>
      <c r="B45" s="302" t="s">
        <v>59</v>
      </c>
      <c r="C45" s="302"/>
    </row>
    <row r="46" spans="1:4" x14ac:dyDescent="0.25">
      <c r="B46" s="66"/>
      <c r="C46" s="66"/>
    </row>
    <row r="47" spans="1:4" x14ac:dyDescent="0.25">
      <c r="B47" s="77"/>
    </row>
    <row r="48" spans="1:4" x14ac:dyDescent="0.25">
      <c r="B48" s="77"/>
    </row>
    <row r="49" spans="2:2" x14ac:dyDescent="0.25">
      <c r="B49" s="77"/>
    </row>
    <row r="50" spans="2:2" x14ac:dyDescent="0.25">
      <c r="B50" s="77"/>
    </row>
    <row r="51" spans="2:2" x14ac:dyDescent="0.25">
      <c r="B51" s="77"/>
    </row>
    <row r="52" spans="2:2" x14ac:dyDescent="0.25">
      <c r="B52" s="77"/>
    </row>
    <row r="53" spans="2:2" x14ac:dyDescent="0.25">
      <c r="B53" s="77"/>
    </row>
    <row r="54" spans="2:2" x14ac:dyDescent="0.25">
      <c r="B54" s="77"/>
    </row>
    <row r="55" spans="2:2" x14ac:dyDescent="0.25">
      <c r="B55" s="77"/>
    </row>
    <row r="56" spans="2:2" x14ac:dyDescent="0.25">
      <c r="B56" s="77"/>
    </row>
    <row r="57" spans="2:2" x14ac:dyDescent="0.25">
      <c r="B57" s="77"/>
    </row>
    <row r="58" spans="2:2" x14ac:dyDescent="0.25">
      <c r="B58" s="77"/>
    </row>
    <row r="59" spans="2:2" x14ac:dyDescent="0.25">
      <c r="B59" s="77"/>
    </row>
    <row r="60" spans="2:2" x14ac:dyDescent="0.25">
      <c r="B60" s="77"/>
    </row>
    <row r="61" spans="2:2" x14ac:dyDescent="0.25">
      <c r="B61" s="77"/>
    </row>
    <row r="62" spans="2:2" x14ac:dyDescent="0.25">
      <c r="B62" s="77"/>
    </row>
    <row r="63" spans="2:2" x14ac:dyDescent="0.25">
      <c r="B63" s="77"/>
    </row>
    <row r="64" spans="2:2" x14ac:dyDescent="0.25">
      <c r="B64" s="77"/>
    </row>
    <row r="65" spans="2:2" x14ac:dyDescent="0.25">
      <c r="B65" s="77"/>
    </row>
    <row r="66" spans="2:2" x14ac:dyDescent="0.25">
      <c r="B66" s="77"/>
    </row>
    <row r="67" spans="2:2" x14ac:dyDescent="0.25">
      <c r="B67" s="77"/>
    </row>
    <row r="68" spans="2:2" x14ac:dyDescent="0.25">
      <c r="B68" s="77"/>
    </row>
    <row r="69" spans="2:2" x14ac:dyDescent="0.25">
      <c r="B69" s="77"/>
    </row>
    <row r="70" spans="2:2" x14ac:dyDescent="0.25">
      <c r="B70" s="77"/>
    </row>
    <row r="71" spans="2:2" x14ac:dyDescent="0.25">
      <c r="B71" s="77"/>
    </row>
    <row r="72" spans="2:2" x14ac:dyDescent="0.25">
      <c r="B72" s="77"/>
    </row>
    <row r="73" spans="2:2" x14ac:dyDescent="0.25">
      <c r="B73" s="77"/>
    </row>
    <row r="74" spans="2:2" x14ac:dyDescent="0.25">
      <c r="B74" s="77"/>
    </row>
    <row r="75" spans="2:2" x14ac:dyDescent="0.25">
      <c r="B75" s="77"/>
    </row>
    <row r="76" spans="2:2" x14ac:dyDescent="0.25">
      <c r="B76" s="77"/>
    </row>
    <row r="77" spans="2:2" x14ac:dyDescent="0.25">
      <c r="B77" s="77"/>
    </row>
    <row r="78" spans="2:2" x14ac:dyDescent="0.25">
      <c r="B78" s="77"/>
    </row>
    <row r="79" spans="2:2" x14ac:dyDescent="0.25">
      <c r="B79" s="77"/>
    </row>
    <row r="80" spans="2:2" x14ac:dyDescent="0.25">
      <c r="B80" s="77"/>
    </row>
    <row r="81" spans="2:2" x14ac:dyDescent="0.25">
      <c r="B81" s="77"/>
    </row>
    <row r="82" spans="2:2" x14ac:dyDescent="0.25">
      <c r="B82" s="77"/>
    </row>
    <row r="83" spans="2:2" x14ac:dyDescent="0.25">
      <c r="B83" s="77"/>
    </row>
    <row r="84" spans="2:2" x14ac:dyDescent="0.25">
      <c r="B84" s="77"/>
    </row>
    <row r="85" spans="2:2" x14ac:dyDescent="0.25">
      <c r="B85" s="77"/>
    </row>
    <row r="86" spans="2:2" x14ac:dyDescent="0.25">
      <c r="B86" s="77"/>
    </row>
    <row r="87" spans="2:2" x14ac:dyDescent="0.25">
      <c r="B87" s="77"/>
    </row>
    <row r="88" spans="2:2" x14ac:dyDescent="0.25">
      <c r="B88" s="77"/>
    </row>
    <row r="89" spans="2:2" x14ac:dyDescent="0.25">
      <c r="B89" s="77"/>
    </row>
    <row r="90" spans="2:2" x14ac:dyDescent="0.25">
      <c r="B90" s="77"/>
    </row>
    <row r="91" spans="2:2" x14ac:dyDescent="0.25">
      <c r="B91" s="77"/>
    </row>
    <row r="92" spans="2:2" x14ac:dyDescent="0.25">
      <c r="B92" s="77"/>
    </row>
    <row r="93" spans="2:2" x14ac:dyDescent="0.25">
      <c r="B93" s="77"/>
    </row>
    <row r="94" spans="2:2" x14ac:dyDescent="0.25">
      <c r="B94" s="77"/>
    </row>
    <row r="95" spans="2:2" x14ac:dyDescent="0.25">
      <c r="B95" s="77"/>
    </row>
    <row r="96" spans="2:2" x14ac:dyDescent="0.25">
      <c r="B96" s="77"/>
    </row>
    <row r="97" spans="2:2" x14ac:dyDescent="0.25">
      <c r="B97" s="77"/>
    </row>
    <row r="98" spans="2:2" x14ac:dyDescent="0.25">
      <c r="B98" s="77"/>
    </row>
    <row r="99" spans="2:2" x14ac:dyDescent="0.25">
      <c r="B99" s="77"/>
    </row>
    <row r="100" spans="2:2" x14ac:dyDescent="0.25">
      <c r="B100" s="77"/>
    </row>
    <row r="101" spans="2:2" x14ac:dyDescent="0.25">
      <c r="B101" s="77"/>
    </row>
    <row r="102" spans="2:2" x14ac:dyDescent="0.25">
      <c r="B102" s="77"/>
    </row>
    <row r="103" spans="2:2" x14ac:dyDescent="0.25">
      <c r="B103" s="77"/>
    </row>
    <row r="104" spans="2:2" x14ac:dyDescent="0.25">
      <c r="B104" s="77"/>
    </row>
    <row r="105" spans="2:2" x14ac:dyDescent="0.25">
      <c r="B105" s="77"/>
    </row>
    <row r="106" spans="2:2" x14ac:dyDescent="0.25">
      <c r="B106" s="77"/>
    </row>
    <row r="107" spans="2:2" x14ac:dyDescent="0.25">
      <c r="B107" s="77"/>
    </row>
    <row r="108" spans="2:2" x14ac:dyDescent="0.25">
      <c r="B108" s="77"/>
    </row>
    <row r="109" spans="2:2" x14ac:dyDescent="0.25">
      <c r="B109" s="77"/>
    </row>
    <row r="110" spans="2:2" x14ac:dyDescent="0.25">
      <c r="B110" s="77"/>
    </row>
    <row r="111" spans="2:2" x14ac:dyDescent="0.25">
      <c r="B111" s="77"/>
    </row>
    <row r="112" spans="2:2" x14ac:dyDescent="0.25">
      <c r="B112" s="77"/>
    </row>
    <row r="113" spans="2:2" x14ac:dyDescent="0.25">
      <c r="B113" s="77"/>
    </row>
    <row r="114" spans="2:2" x14ac:dyDescent="0.25">
      <c r="B114" s="77"/>
    </row>
    <row r="115" spans="2:2" x14ac:dyDescent="0.25">
      <c r="B115" s="77"/>
    </row>
    <row r="116" spans="2:2" x14ac:dyDescent="0.25">
      <c r="B116" s="77"/>
    </row>
    <row r="117" spans="2:2" x14ac:dyDescent="0.25">
      <c r="B117" s="77"/>
    </row>
    <row r="118" spans="2:2" x14ac:dyDescent="0.25">
      <c r="B118" s="77"/>
    </row>
    <row r="119" spans="2:2" x14ac:dyDescent="0.25">
      <c r="B119" s="77"/>
    </row>
    <row r="120" spans="2:2" x14ac:dyDescent="0.25">
      <c r="B120" s="77"/>
    </row>
    <row r="121" spans="2:2" x14ac:dyDescent="0.25">
      <c r="B121" s="77"/>
    </row>
    <row r="122" spans="2:2" x14ac:dyDescent="0.25">
      <c r="B122" s="77"/>
    </row>
    <row r="123" spans="2:2" x14ac:dyDescent="0.25">
      <c r="B123" s="77"/>
    </row>
    <row r="124" spans="2:2" x14ac:dyDescent="0.25">
      <c r="B124" s="77"/>
    </row>
    <row r="125" spans="2:2" x14ac:dyDescent="0.25">
      <c r="B125" s="77"/>
    </row>
    <row r="126" spans="2:2" x14ac:dyDescent="0.25">
      <c r="B126" s="77"/>
    </row>
    <row r="127" spans="2:2" x14ac:dyDescent="0.25">
      <c r="B127" s="77"/>
    </row>
    <row r="128" spans="2:2" x14ac:dyDescent="0.25">
      <c r="B128" s="77"/>
    </row>
    <row r="129" spans="2:2" x14ac:dyDescent="0.25">
      <c r="B129" s="77"/>
    </row>
    <row r="130" spans="2:2" x14ac:dyDescent="0.25">
      <c r="B130" s="77"/>
    </row>
    <row r="131" spans="2:2" x14ac:dyDescent="0.25">
      <c r="B131" s="77"/>
    </row>
    <row r="132" spans="2:2" x14ac:dyDescent="0.25">
      <c r="B132" s="77"/>
    </row>
    <row r="133" spans="2:2" x14ac:dyDescent="0.25">
      <c r="B133" s="77"/>
    </row>
    <row r="134" spans="2:2" x14ac:dyDescent="0.25">
      <c r="B134" s="77"/>
    </row>
    <row r="135" spans="2:2" x14ac:dyDescent="0.25">
      <c r="B135" s="77"/>
    </row>
    <row r="136" spans="2:2" x14ac:dyDescent="0.25">
      <c r="B136" s="77"/>
    </row>
    <row r="137" spans="2:2" x14ac:dyDescent="0.25">
      <c r="B137" s="77"/>
    </row>
    <row r="138" spans="2:2" x14ac:dyDescent="0.25">
      <c r="B138" s="77"/>
    </row>
    <row r="139" spans="2:2" x14ac:dyDescent="0.25">
      <c r="B139" s="77"/>
    </row>
    <row r="140" spans="2:2" x14ac:dyDescent="0.25">
      <c r="B140" s="77"/>
    </row>
    <row r="141" spans="2:2" x14ac:dyDescent="0.25">
      <c r="B141" s="77"/>
    </row>
    <row r="142" spans="2:2" x14ac:dyDescent="0.25">
      <c r="B142" s="77"/>
    </row>
    <row r="143" spans="2:2" x14ac:dyDescent="0.25">
      <c r="B143" s="77"/>
    </row>
    <row r="144" spans="2:2" x14ac:dyDescent="0.25">
      <c r="B144" s="77"/>
    </row>
    <row r="145" spans="2:2" x14ac:dyDescent="0.25">
      <c r="B145" s="77"/>
    </row>
    <row r="146" spans="2:2" x14ac:dyDescent="0.25">
      <c r="B146" s="77"/>
    </row>
    <row r="147" spans="2:2" x14ac:dyDescent="0.25">
      <c r="B147" s="77"/>
    </row>
    <row r="148" spans="2:2" x14ac:dyDescent="0.25">
      <c r="B148" s="77"/>
    </row>
    <row r="149" spans="2:2" x14ac:dyDescent="0.25">
      <c r="B149" s="77"/>
    </row>
    <row r="150" spans="2:2" x14ac:dyDescent="0.25">
      <c r="B150" s="77"/>
    </row>
    <row r="151" spans="2:2" x14ac:dyDescent="0.25">
      <c r="B151" s="77"/>
    </row>
    <row r="152" spans="2:2" x14ac:dyDescent="0.25">
      <c r="B152" s="77"/>
    </row>
    <row r="153" spans="2:2" x14ac:dyDescent="0.25">
      <c r="B153" s="77"/>
    </row>
    <row r="154" spans="2:2" x14ac:dyDescent="0.25">
      <c r="B154" s="77"/>
    </row>
    <row r="155" spans="2:2" x14ac:dyDescent="0.25">
      <c r="B155" s="77"/>
    </row>
    <row r="156" spans="2:2" x14ac:dyDescent="0.25">
      <c r="B156" s="77"/>
    </row>
    <row r="157" spans="2:2" x14ac:dyDescent="0.25">
      <c r="B157" s="77"/>
    </row>
    <row r="158" spans="2:2" x14ac:dyDescent="0.25">
      <c r="B158" s="77"/>
    </row>
    <row r="159" spans="2:2" x14ac:dyDescent="0.25">
      <c r="B159" s="77"/>
    </row>
    <row r="160" spans="2:2" x14ac:dyDescent="0.25">
      <c r="B160" s="77"/>
    </row>
    <row r="161" spans="2:2" x14ac:dyDescent="0.25">
      <c r="B161" s="77"/>
    </row>
    <row r="162" spans="2:2" x14ac:dyDescent="0.25">
      <c r="B162" s="77"/>
    </row>
    <row r="163" spans="2:2" x14ac:dyDescent="0.25">
      <c r="B163" s="77"/>
    </row>
    <row r="164" spans="2:2" x14ac:dyDescent="0.25">
      <c r="B164" s="77"/>
    </row>
    <row r="165" spans="2:2" x14ac:dyDescent="0.25">
      <c r="B165" s="77"/>
    </row>
    <row r="166" spans="2:2" x14ac:dyDescent="0.25">
      <c r="B166" s="77"/>
    </row>
    <row r="167" spans="2:2" x14ac:dyDescent="0.25">
      <c r="B167" s="77"/>
    </row>
    <row r="168" spans="2:2" x14ac:dyDescent="0.25">
      <c r="B168" s="77"/>
    </row>
    <row r="169" spans="2:2" x14ac:dyDescent="0.25">
      <c r="B169" s="77"/>
    </row>
    <row r="170" spans="2:2" x14ac:dyDescent="0.25">
      <c r="B170" s="77"/>
    </row>
    <row r="171" spans="2:2" x14ac:dyDescent="0.25">
      <c r="B171" s="77"/>
    </row>
    <row r="172" spans="2:2" x14ac:dyDescent="0.25">
      <c r="B172" s="77"/>
    </row>
    <row r="173" spans="2:2" x14ac:dyDescent="0.25">
      <c r="B173" s="77"/>
    </row>
    <row r="174" spans="2:2" x14ac:dyDescent="0.25">
      <c r="B174" s="77"/>
    </row>
    <row r="175" spans="2:2" x14ac:dyDescent="0.25">
      <c r="B175" s="77"/>
    </row>
    <row r="176" spans="2:2" x14ac:dyDescent="0.25">
      <c r="B176" s="77"/>
    </row>
    <row r="177" spans="2:2" x14ac:dyDescent="0.25">
      <c r="B177" s="77"/>
    </row>
    <row r="178" spans="2:2" x14ac:dyDescent="0.25">
      <c r="B178" s="77"/>
    </row>
    <row r="179" spans="2:2" x14ac:dyDescent="0.25">
      <c r="B179" s="77"/>
    </row>
    <row r="180" spans="2:2" x14ac:dyDescent="0.25">
      <c r="B180" s="77"/>
    </row>
    <row r="181" spans="2:2" x14ac:dyDescent="0.25">
      <c r="B181" s="77"/>
    </row>
    <row r="182" spans="2:2" x14ac:dyDescent="0.25">
      <c r="B182" s="77"/>
    </row>
    <row r="183" spans="2:2" x14ac:dyDescent="0.25">
      <c r="B183" s="77"/>
    </row>
    <row r="184" spans="2:2" x14ac:dyDescent="0.25">
      <c r="B184" s="77"/>
    </row>
    <row r="185" spans="2:2" x14ac:dyDescent="0.25">
      <c r="B185" s="77"/>
    </row>
    <row r="186" spans="2:2" x14ac:dyDescent="0.25">
      <c r="B186" s="77"/>
    </row>
    <row r="187" spans="2:2" x14ac:dyDescent="0.25">
      <c r="B187" s="77"/>
    </row>
    <row r="188" spans="2:2" x14ac:dyDescent="0.25">
      <c r="B188" s="77"/>
    </row>
    <row r="189" spans="2:2" x14ac:dyDescent="0.25">
      <c r="B189" s="77"/>
    </row>
    <row r="190" spans="2:2" x14ac:dyDescent="0.25">
      <c r="B190" s="77"/>
    </row>
    <row r="191" spans="2:2" x14ac:dyDescent="0.25">
      <c r="B191" s="77"/>
    </row>
    <row r="192" spans="2:2" x14ac:dyDescent="0.25">
      <c r="B192" s="77"/>
    </row>
    <row r="193" spans="2:2" x14ac:dyDescent="0.25">
      <c r="B193" s="77"/>
    </row>
    <row r="194" spans="2:2" x14ac:dyDescent="0.25">
      <c r="B194" s="77"/>
    </row>
    <row r="195" spans="2:2" x14ac:dyDescent="0.25">
      <c r="B195" s="77"/>
    </row>
    <row r="196" spans="2:2" x14ac:dyDescent="0.25">
      <c r="B196" s="77"/>
    </row>
    <row r="197" spans="2:2" x14ac:dyDescent="0.25">
      <c r="B197" s="77"/>
    </row>
    <row r="198" spans="2:2" x14ac:dyDescent="0.25">
      <c r="B198" s="77"/>
    </row>
  </sheetData>
  <mergeCells count="6">
    <mergeCell ref="A1:C1"/>
    <mergeCell ref="A2:C2"/>
    <mergeCell ref="A3:C3"/>
    <mergeCell ref="A4:C4"/>
    <mergeCell ref="B45:C45"/>
    <mergeCell ref="B42:C42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8" zoomScale="145" zoomScaleNormal="145" workbookViewId="0">
      <selection activeCell="G12" sqref="G12"/>
    </sheetView>
  </sheetViews>
  <sheetFormatPr baseColWidth="10" defaultColWidth="11.42578125" defaultRowHeight="18.75" x14ac:dyDescent="0.3"/>
  <cols>
    <col min="1" max="1" width="4.5703125" style="7" bestFit="1" customWidth="1"/>
    <col min="2" max="2" width="27.5703125" style="7" customWidth="1"/>
    <col min="3" max="3" width="14.28515625" style="7" customWidth="1"/>
    <col min="4" max="4" width="16.42578125" style="7" customWidth="1"/>
    <col min="5" max="5" width="10.5703125" style="7" customWidth="1"/>
    <col min="6" max="6" width="14.42578125" style="7" customWidth="1"/>
    <col min="7" max="7" width="25.28515625" style="7" bestFit="1" customWidth="1"/>
    <col min="8" max="8" width="20.140625" style="7" bestFit="1" customWidth="1"/>
    <col min="9" max="9" width="15.85546875" style="7" bestFit="1" customWidth="1"/>
    <col min="10" max="16384" width="11.42578125" style="7"/>
  </cols>
  <sheetData>
    <row r="1" spans="1:9" x14ac:dyDescent="0.3">
      <c r="A1" s="301" t="s">
        <v>497</v>
      </c>
      <c r="B1" s="301"/>
      <c r="C1" s="301"/>
      <c r="D1" s="301"/>
      <c r="E1" s="301"/>
      <c r="F1" s="301"/>
    </row>
    <row r="2" spans="1:9" x14ac:dyDescent="0.3">
      <c r="A2" s="305" t="s">
        <v>56</v>
      </c>
      <c r="B2" s="305"/>
      <c r="C2" s="305"/>
      <c r="D2" s="305"/>
      <c r="E2" s="305"/>
      <c r="F2" s="305"/>
    </row>
    <row r="3" spans="1:9" x14ac:dyDescent="0.3">
      <c r="A3" s="305" t="s">
        <v>413</v>
      </c>
      <c r="B3" s="305"/>
      <c r="C3" s="305"/>
      <c r="D3" s="305"/>
      <c r="E3" s="305"/>
      <c r="F3" s="305"/>
    </row>
    <row r="4" spans="1:9" x14ac:dyDescent="0.3">
      <c r="A4" s="305" t="s">
        <v>45</v>
      </c>
      <c r="B4" s="305"/>
      <c r="C4" s="305"/>
      <c r="D4" s="305"/>
      <c r="E4" s="305"/>
      <c r="F4" s="305"/>
    </row>
    <row r="5" spans="1:9" x14ac:dyDescent="0.3">
      <c r="A5" s="306" t="s">
        <v>46</v>
      </c>
      <c r="B5" s="306"/>
      <c r="C5" s="306"/>
      <c r="D5" s="306"/>
      <c r="E5" s="306"/>
      <c r="F5" s="306"/>
    </row>
    <row r="6" spans="1:9" x14ac:dyDescent="0.3">
      <c r="A6" s="303" t="s">
        <v>26</v>
      </c>
      <c r="B6" s="303"/>
      <c r="C6" s="303"/>
      <c r="D6" s="303"/>
      <c r="E6" s="303"/>
      <c r="F6" s="303"/>
    </row>
    <row r="7" spans="1:9" x14ac:dyDescent="0.3">
      <c r="A7" s="48"/>
      <c r="B7" s="48"/>
      <c r="C7" s="48"/>
      <c r="D7" s="48"/>
      <c r="E7" s="48"/>
      <c r="F7" s="48"/>
    </row>
    <row r="8" spans="1:9" ht="74.25" customHeight="1" x14ac:dyDescent="0.3">
      <c r="A8" s="307" t="s">
        <v>73</v>
      </c>
      <c r="B8" s="307"/>
      <c r="C8" s="248" t="s">
        <v>74</v>
      </c>
      <c r="D8" s="248" t="s">
        <v>75</v>
      </c>
      <c r="E8" s="248" t="s">
        <v>57</v>
      </c>
      <c r="F8" s="248" t="s">
        <v>55</v>
      </c>
    </row>
    <row r="9" spans="1:9" ht="30" customHeight="1" x14ac:dyDescent="0.3">
      <c r="A9" s="31">
        <v>1</v>
      </c>
      <c r="B9" s="79" t="s">
        <v>76</v>
      </c>
      <c r="C9" s="43">
        <f>+C10+C11+C12</f>
        <v>25023624.879999999</v>
      </c>
      <c r="D9" s="43">
        <f>+D10+D11+D12+D13+D14</f>
        <v>34583309.549999997</v>
      </c>
      <c r="E9" s="88">
        <f>+D9/C9</f>
        <v>1.38202637371057</v>
      </c>
      <c r="F9" s="43">
        <f>SUM(C9-D9)</f>
        <v>-9559684.6699999981</v>
      </c>
    </row>
    <row r="10" spans="1:9" x14ac:dyDescent="0.3">
      <c r="A10" s="31">
        <v>1.1000000000000001</v>
      </c>
      <c r="B10" s="41" t="s">
        <v>14</v>
      </c>
      <c r="C10" s="42">
        <v>876500</v>
      </c>
      <c r="D10" s="243">
        <f>+'NOTAS 7 AL 48 '!D259</f>
        <v>755722.56</v>
      </c>
      <c r="E10" s="87">
        <f>+D10/C10</f>
        <v>0.86220486023958931</v>
      </c>
      <c r="F10" s="42">
        <f>+C10-D10</f>
        <v>120777.43999999994</v>
      </c>
      <c r="G10" s="86"/>
      <c r="I10" s="86"/>
    </row>
    <row r="11" spans="1:9" x14ac:dyDescent="0.3">
      <c r="A11" s="31">
        <v>1.4</v>
      </c>
      <c r="B11" s="41" t="s">
        <v>77</v>
      </c>
      <c r="C11" s="42">
        <v>23340864.879999999</v>
      </c>
      <c r="D11" s="243">
        <v>23340853.879999999</v>
      </c>
      <c r="E11" s="87">
        <f>+D11/C11</f>
        <v>0.99999952872354747</v>
      </c>
      <c r="F11" s="42">
        <f>+C11-D11</f>
        <v>11</v>
      </c>
    </row>
    <row r="12" spans="1:9" customFormat="1" ht="19.5" customHeight="1" x14ac:dyDescent="0.25">
      <c r="A12" s="31">
        <v>1.5</v>
      </c>
      <c r="B12" s="99" t="s">
        <v>437</v>
      </c>
      <c r="C12" s="42">
        <v>806260</v>
      </c>
      <c r="D12" s="219">
        <f>+'NOTAS 7 AL 48 '!D279</f>
        <v>746400</v>
      </c>
      <c r="E12" s="92">
        <f t="shared" ref="E12:E14" si="0">D12/C12</f>
        <v>0.92575595961600476</v>
      </c>
      <c r="F12" s="100">
        <f t="shared" ref="F12:F14" si="1">C12-D12</f>
        <v>59860</v>
      </c>
      <c r="G12" s="145"/>
    </row>
    <row r="13" spans="1:9" customFormat="1" ht="19.5" customHeight="1" x14ac:dyDescent="0.25">
      <c r="A13" s="31"/>
      <c r="B13" s="99" t="s">
        <v>545</v>
      </c>
      <c r="C13" s="42">
        <v>4989293.13</v>
      </c>
      <c r="D13" s="219">
        <v>0</v>
      </c>
      <c r="E13" s="92">
        <f t="shared" si="0"/>
        <v>0</v>
      </c>
      <c r="F13" s="100">
        <f t="shared" si="1"/>
        <v>4989293.13</v>
      </c>
      <c r="G13" s="145"/>
    </row>
    <row r="14" spans="1:9" customFormat="1" ht="19.5" customHeight="1" x14ac:dyDescent="0.25">
      <c r="A14" s="31">
        <v>1.5</v>
      </c>
      <c r="B14" s="99" t="s">
        <v>546</v>
      </c>
      <c r="C14" s="298">
        <v>9740333.1099999994</v>
      </c>
      <c r="D14" s="219">
        <f>+'NOTAS 7 AL 48 '!D285</f>
        <v>9740333.1099999994</v>
      </c>
      <c r="E14" s="92">
        <f t="shared" si="0"/>
        <v>1</v>
      </c>
      <c r="F14" s="100">
        <f t="shared" si="1"/>
        <v>0</v>
      </c>
      <c r="G14" s="145"/>
    </row>
    <row r="15" spans="1:9" x14ac:dyDescent="0.3">
      <c r="A15" s="30">
        <v>2</v>
      </c>
      <c r="B15" s="79" t="s">
        <v>78</v>
      </c>
      <c r="C15" s="244">
        <f>SUM(C10:C14)</f>
        <v>39753251.119999997</v>
      </c>
      <c r="D15" s="244">
        <f>+D16+D17+D18+D19+D20+D21+D22+D23+D24</f>
        <v>27428602.270000003</v>
      </c>
      <c r="E15" s="91">
        <f t="shared" ref="E15:E24" si="2">+D15/C15</f>
        <v>0.68997129787456757</v>
      </c>
      <c r="F15" s="43">
        <f>+C15-D15</f>
        <v>12324648.849999994</v>
      </c>
      <c r="G15" s="89"/>
    </row>
    <row r="16" spans="1:9" x14ac:dyDescent="0.3">
      <c r="A16" s="31">
        <v>2.1</v>
      </c>
      <c r="B16" s="41" t="s">
        <v>79</v>
      </c>
      <c r="C16" s="42">
        <v>13647221.899999999</v>
      </c>
      <c r="D16" s="243">
        <f>+'NOTAS 7 AL 48 '!D303</f>
        <v>10744157.07</v>
      </c>
      <c r="E16" s="92">
        <f t="shared" si="2"/>
        <v>0.78727796387629645</v>
      </c>
      <c r="F16" s="43">
        <f t="shared" ref="F16:F24" si="3">+C16-D16</f>
        <v>2903064.8299999982</v>
      </c>
      <c r="G16" s="90"/>
    </row>
    <row r="17" spans="1:8" x14ac:dyDescent="0.3">
      <c r="A17" s="31">
        <v>2.2000000000000002</v>
      </c>
      <c r="B17" s="41" t="s">
        <v>80</v>
      </c>
      <c r="C17" s="42">
        <f>3335135.39-202000</f>
        <v>3133135.39</v>
      </c>
      <c r="D17" s="243">
        <f>+'NOTAS 7 AL 48 '!D363</f>
        <v>2088676.9600000002</v>
      </c>
      <c r="E17" s="92">
        <f t="shared" si="2"/>
        <v>0.66664114377770323</v>
      </c>
      <c r="F17" s="43">
        <f t="shared" si="3"/>
        <v>1044458.4299999999</v>
      </c>
    </row>
    <row r="18" spans="1:8" x14ac:dyDescent="0.3">
      <c r="A18" s="31">
        <v>2.2999999999999998</v>
      </c>
      <c r="B18" s="41" t="s">
        <v>81</v>
      </c>
      <c r="C18" s="42">
        <v>5559657.8700000001</v>
      </c>
      <c r="D18" s="243">
        <f>+'NOTAS 7 AL 48 '!D332</f>
        <v>3096120.9699999997</v>
      </c>
      <c r="E18" s="92">
        <f t="shared" si="2"/>
        <v>0.55689055736805615</v>
      </c>
      <c r="F18" s="43">
        <f t="shared" si="3"/>
        <v>2463536.9000000004</v>
      </c>
      <c r="H18" s="225"/>
    </row>
    <row r="19" spans="1:8" x14ac:dyDescent="0.3">
      <c r="A19" s="31">
        <v>2.4</v>
      </c>
      <c r="B19" s="41" t="s">
        <v>82</v>
      </c>
      <c r="C19" s="42">
        <v>1055000</v>
      </c>
      <c r="D19" s="243">
        <f>+'NOTAS 7 AL 48 '!D310+'NOTAS 7 AL 48 '!D311</f>
        <v>1031840.25</v>
      </c>
      <c r="E19" s="92">
        <f t="shared" si="2"/>
        <v>0.97804763033175357</v>
      </c>
      <c r="F19" s="43">
        <f t="shared" si="3"/>
        <v>23159.75</v>
      </c>
      <c r="H19" s="225"/>
    </row>
    <row r="20" spans="1:8" x14ac:dyDescent="0.3">
      <c r="A20" s="31">
        <v>2.5</v>
      </c>
      <c r="B20" s="41" t="s">
        <v>414</v>
      </c>
      <c r="C20" s="42">
        <v>328000</v>
      </c>
      <c r="D20" s="243">
        <f>+'NOTAS 7 AL 48 '!D312</f>
        <v>148700</v>
      </c>
      <c r="E20" s="92">
        <f t="shared" si="2"/>
        <v>0.45335365853658538</v>
      </c>
      <c r="F20" s="43">
        <f t="shared" si="3"/>
        <v>179300</v>
      </c>
      <c r="H20" s="225"/>
    </row>
    <row r="21" spans="1:8" ht="25.5" x14ac:dyDescent="0.3">
      <c r="A21" s="31">
        <v>2.6</v>
      </c>
      <c r="B21" s="41" t="s">
        <v>83</v>
      </c>
      <c r="C21" s="42">
        <v>4885828.16</v>
      </c>
      <c r="D21" s="243">
        <v>2576406.94</v>
      </c>
      <c r="E21" s="92">
        <f t="shared" si="2"/>
        <v>0.52732246317889331</v>
      </c>
      <c r="F21" s="43">
        <f t="shared" si="3"/>
        <v>2309421.2200000002</v>
      </c>
      <c r="G21" s="86"/>
      <c r="H21" s="23"/>
    </row>
    <row r="22" spans="1:8" x14ac:dyDescent="0.3">
      <c r="A22" s="31">
        <v>2.7</v>
      </c>
      <c r="B22" s="41" t="s">
        <v>84</v>
      </c>
      <c r="C22" s="42">
        <v>10077245.16</v>
      </c>
      <c r="D22" s="243">
        <v>6986790.2300000004</v>
      </c>
      <c r="E22" s="92">
        <f t="shared" si="2"/>
        <v>0.69332343503291338</v>
      </c>
      <c r="F22" s="43">
        <f t="shared" si="3"/>
        <v>3090454.9299999997</v>
      </c>
      <c r="H22" s="86"/>
    </row>
    <row r="23" spans="1:8" x14ac:dyDescent="0.3">
      <c r="A23" s="31">
        <v>2.9</v>
      </c>
      <c r="B23" s="41" t="s">
        <v>22</v>
      </c>
      <c r="C23" s="42">
        <v>202000</v>
      </c>
      <c r="D23" s="243">
        <v>104497.69</v>
      </c>
      <c r="E23" s="92">
        <f t="shared" si="2"/>
        <v>0.51731529702970303</v>
      </c>
      <c r="F23" s="43">
        <f t="shared" si="3"/>
        <v>97502.31</v>
      </c>
    </row>
    <row r="24" spans="1:8" x14ac:dyDescent="0.3">
      <c r="A24" s="31">
        <v>2.1</v>
      </c>
      <c r="B24" s="41" t="s">
        <v>547</v>
      </c>
      <c r="C24" s="42">
        <v>865162.64</v>
      </c>
      <c r="D24" s="243">
        <v>651412.16</v>
      </c>
      <c r="E24" s="92">
        <f t="shared" si="2"/>
        <v>0.75293607222799175</v>
      </c>
      <c r="F24" s="43">
        <f t="shared" si="3"/>
        <v>213750.47999999998</v>
      </c>
      <c r="G24" s="86"/>
    </row>
    <row r="25" spans="1:8" x14ac:dyDescent="0.3">
      <c r="A25" s="32"/>
      <c r="B25" s="80" t="s">
        <v>398</v>
      </c>
      <c r="C25" s="81">
        <f>+C15-C16-C17-C18-C19-C20-C21-C22-C23-C24</f>
        <v>-3.14321368932724E-9</v>
      </c>
      <c r="D25" s="220">
        <f>+D9-D15</f>
        <v>7154707.2799999937</v>
      </c>
      <c r="E25" s="91">
        <f>SUM(E9-E15)</f>
        <v>0.69205507583600245</v>
      </c>
      <c r="F25" s="43">
        <f>+C25-D25</f>
        <v>-7154707.2799999965</v>
      </c>
    </row>
    <row r="26" spans="1:8" x14ac:dyDescent="0.3">
      <c r="A26" s="8"/>
      <c r="B26" s="9"/>
      <c r="C26" s="94"/>
      <c r="D26" s="93"/>
      <c r="E26" s="10"/>
      <c r="F26" s="10"/>
    </row>
    <row r="27" spans="1:8" x14ac:dyDescent="0.3">
      <c r="A27" s="8"/>
      <c r="B27" s="9"/>
      <c r="C27" s="10"/>
      <c r="D27" s="94"/>
      <c r="E27" s="10"/>
      <c r="F27" s="10"/>
    </row>
    <row r="28" spans="1:8" x14ac:dyDescent="0.3">
      <c r="D28" s="89"/>
    </row>
    <row r="29" spans="1:8" x14ac:dyDescent="0.3">
      <c r="B29" s="11"/>
      <c r="D29" s="95"/>
      <c r="E29" s="95"/>
      <c r="F29" s="6"/>
    </row>
    <row r="30" spans="1:8" x14ac:dyDescent="0.3">
      <c r="B30" s="5" t="s">
        <v>66</v>
      </c>
      <c r="D30" s="304" t="s">
        <v>67</v>
      </c>
      <c r="E30" s="304"/>
      <c r="F30" s="304"/>
    </row>
    <row r="31" spans="1:8" x14ac:dyDescent="0.3">
      <c r="B31" s="1"/>
      <c r="D31" s="1"/>
      <c r="E31" s="3"/>
      <c r="F31" s="1"/>
    </row>
    <row r="32" spans="1:8" x14ac:dyDescent="0.3">
      <c r="B32" s="1"/>
      <c r="D32" s="1"/>
      <c r="E32" s="3"/>
      <c r="F32" s="1"/>
    </row>
    <row r="33" spans="2:6" x14ac:dyDescent="0.3">
      <c r="B33" s="1"/>
      <c r="D33" s="6"/>
      <c r="E33" s="6"/>
      <c r="F33" s="6"/>
    </row>
    <row r="34" spans="2:6" x14ac:dyDescent="0.3">
      <c r="B34" s="11"/>
      <c r="D34" s="304" t="s">
        <v>68</v>
      </c>
      <c r="E34" s="304"/>
      <c r="F34" s="304"/>
    </row>
    <row r="35" spans="2:6" x14ac:dyDescent="0.3">
      <c r="B35" s="5" t="s">
        <v>58</v>
      </c>
    </row>
  </sheetData>
  <mergeCells count="9">
    <mergeCell ref="A1:F1"/>
    <mergeCell ref="A6:F6"/>
    <mergeCell ref="D30:F30"/>
    <mergeCell ref="D34:F34"/>
    <mergeCell ref="A2:F2"/>
    <mergeCell ref="A3:F3"/>
    <mergeCell ref="A4:F4"/>
    <mergeCell ref="A5:F5"/>
    <mergeCell ref="A8:B8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10" sqref="E10"/>
    </sheetView>
  </sheetViews>
  <sheetFormatPr baseColWidth="10" defaultColWidth="11.42578125" defaultRowHeight="15.75" x14ac:dyDescent="0.25"/>
  <cols>
    <col min="1" max="1" width="39.85546875" style="77" customWidth="1"/>
    <col min="2" max="2" width="16.85546875" style="77" customWidth="1"/>
    <col min="3" max="3" width="13.140625" style="77" customWidth="1"/>
    <col min="4" max="4" width="12.5703125" style="77" customWidth="1"/>
    <col min="5" max="5" width="17.42578125" style="77" customWidth="1"/>
    <col min="6" max="6" width="27.140625" style="77" customWidth="1"/>
    <col min="7" max="7" width="16.85546875" style="77" bestFit="1" customWidth="1"/>
    <col min="8" max="16384" width="11.42578125" style="77"/>
  </cols>
  <sheetData>
    <row r="1" spans="1:7" ht="20.25" x14ac:dyDescent="0.25">
      <c r="A1" s="309" t="s">
        <v>497</v>
      </c>
      <c r="B1" s="309"/>
      <c r="C1" s="309"/>
      <c r="D1" s="309"/>
      <c r="E1" s="309"/>
      <c r="F1" s="309"/>
    </row>
    <row r="2" spans="1:7" ht="20.25" x14ac:dyDescent="0.25">
      <c r="A2" s="309" t="s">
        <v>25</v>
      </c>
      <c r="B2" s="309"/>
      <c r="C2" s="309"/>
      <c r="D2" s="309"/>
      <c r="E2" s="309"/>
      <c r="F2" s="309"/>
    </row>
    <row r="3" spans="1:7" ht="20.25" x14ac:dyDescent="0.25">
      <c r="A3" s="309" t="s">
        <v>428</v>
      </c>
      <c r="B3" s="309"/>
      <c r="C3" s="309"/>
      <c r="D3" s="309"/>
      <c r="E3" s="309"/>
      <c r="F3" s="309"/>
    </row>
    <row r="4" spans="1:7" ht="20.25" x14ac:dyDescent="0.25">
      <c r="A4" s="309" t="s">
        <v>26</v>
      </c>
      <c r="B4" s="309"/>
      <c r="C4" s="309"/>
      <c r="D4" s="309"/>
      <c r="E4" s="309"/>
      <c r="F4" s="309"/>
    </row>
    <row r="5" spans="1:7" x14ac:dyDescent="0.25">
      <c r="A5" s="160"/>
      <c r="B5" s="160"/>
      <c r="C5" s="161"/>
      <c r="D5" s="162"/>
      <c r="E5" s="160"/>
    </row>
    <row r="6" spans="1:7" x14ac:dyDescent="0.25">
      <c r="A6" s="160"/>
      <c r="B6" s="160"/>
      <c r="C6" s="161"/>
      <c r="D6" s="160"/>
      <c r="E6" s="160"/>
      <c r="F6" s="163"/>
    </row>
    <row r="7" spans="1:7" ht="58.5" customHeight="1" x14ac:dyDescent="0.25">
      <c r="A7" s="164"/>
      <c r="B7" s="165" t="s">
        <v>27</v>
      </c>
      <c r="C7" s="165" t="s">
        <v>28</v>
      </c>
      <c r="D7" s="165" t="s">
        <v>29</v>
      </c>
      <c r="E7" s="165" t="s">
        <v>30</v>
      </c>
      <c r="F7" s="165" t="s">
        <v>34</v>
      </c>
    </row>
    <row r="8" spans="1:7" x14ac:dyDescent="0.25">
      <c r="A8" s="160"/>
      <c r="B8" s="166"/>
      <c r="C8" s="161"/>
      <c r="E8" s="166"/>
      <c r="F8" s="166"/>
    </row>
    <row r="9" spans="1:7" ht="18.75" customHeight="1" x14ac:dyDescent="0.25">
      <c r="A9" s="50" t="s">
        <v>63</v>
      </c>
      <c r="B9" s="167">
        <f>+'Estado de Situación'!B32</f>
        <v>14933946.49</v>
      </c>
      <c r="C9" s="167"/>
      <c r="D9" s="167"/>
      <c r="E9" s="167">
        <v>0</v>
      </c>
      <c r="F9" s="168">
        <f>SUM(B9:E9)</f>
        <v>14933946.49</v>
      </c>
      <c r="G9" s="169"/>
    </row>
    <row r="10" spans="1:7" ht="18.75" customHeight="1" x14ac:dyDescent="0.25">
      <c r="A10" s="170" t="s">
        <v>47</v>
      </c>
      <c r="B10" s="171"/>
      <c r="C10" s="96"/>
      <c r="D10" s="171"/>
      <c r="E10" s="171"/>
      <c r="F10" s="159"/>
      <c r="G10" s="169"/>
    </row>
    <row r="11" spans="1:7" ht="18.75" customHeight="1" x14ac:dyDescent="0.25">
      <c r="A11" s="170" t="s">
        <v>48</v>
      </c>
      <c r="B11" s="171"/>
      <c r="C11" s="171"/>
      <c r="D11" s="171"/>
      <c r="E11" s="96"/>
      <c r="F11" s="159"/>
      <c r="G11" s="169"/>
    </row>
    <row r="12" spans="1:7" ht="18.75" customHeight="1" x14ac:dyDescent="0.25">
      <c r="A12" s="172" t="s">
        <v>31</v>
      </c>
      <c r="B12" s="171"/>
      <c r="C12" s="171"/>
      <c r="D12" s="171"/>
      <c r="E12" s="96"/>
      <c r="F12" s="159"/>
    </row>
    <row r="13" spans="1:7" ht="18.75" customHeight="1" x14ac:dyDescent="0.25">
      <c r="A13" s="172" t="s">
        <v>32</v>
      </c>
      <c r="B13" s="78"/>
      <c r="C13" s="78"/>
      <c r="D13" s="78"/>
      <c r="E13" s="78"/>
      <c r="F13" s="78"/>
    </row>
    <row r="14" spans="1:7" s="173" customFormat="1" ht="18.75" customHeight="1" x14ac:dyDescent="0.25">
      <c r="A14" s="50" t="s">
        <v>408</v>
      </c>
      <c r="B14" s="167">
        <f>+B9</f>
        <v>14933946.49</v>
      </c>
      <c r="C14" s="167"/>
      <c r="D14" s="167"/>
      <c r="E14" s="167">
        <v>0</v>
      </c>
      <c r="F14" s="168">
        <f>SUM(F9:F13)</f>
        <v>14933946.49</v>
      </c>
    </row>
    <row r="15" spans="1:7" ht="18.75" customHeight="1" x14ac:dyDescent="0.25">
      <c r="A15" s="172" t="s">
        <v>47</v>
      </c>
      <c r="B15" s="96"/>
      <c r="C15" s="96"/>
      <c r="D15" s="96"/>
      <c r="E15" s="96"/>
      <c r="F15" s="159"/>
    </row>
    <row r="16" spans="1:7" ht="18.75" customHeight="1" x14ac:dyDescent="0.25">
      <c r="A16" s="172" t="s">
        <v>48</v>
      </c>
      <c r="B16" s="96"/>
      <c r="C16" s="96"/>
      <c r="D16" s="96"/>
      <c r="E16" s="96"/>
      <c r="F16" s="159"/>
    </row>
    <row r="17" spans="1:7" ht="30" customHeight="1" x14ac:dyDescent="0.25">
      <c r="A17" s="172" t="s">
        <v>33</v>
      </c>
      <c r="B17" s="96"/>
      <c r="C17" s="96"/>
      <c r="D17" s="96"/>
      <c r="E17" s="96"/>
      <c r="F17" s="159"/>
    </row>
    <row r="18" spans="1:7" ht="18.75" customHeight="1" x14ac:dyDescent="0.25">
      <c r="A18" s="172" t="s">
        <v>31</v>
      </c>
      <c r="B18" s="96"/>
      <c r="C18" s="96"/>
      <c r="D18" s="96"/>
      <c r="E18" s="98">
        <v>0</v>
      </c>
      <c r="F18" s="97"/>
      <c r="G18" s="97"/>
    </row>
    <row r="19" spans="1:7" ht="18.75" customHeight="1" x14ac:dyDescent="0.25">
      <c r="A19" s="172" t="s">
        <v>32</v>
      </c>
      <c r="B19" s="96"/>
      <c r="C19" s="159"/>
      <c r="D19" s="96"/>
      <c r="E19" s="98">
        <f>+'Est. de Rendimiento Fin'!B26</f>
        <v>16288345.249999996</v>
      </c>
      <c r="F19" s="96">
        <f>+E19</f>
        <v>16288345.249999996</v>
      </c>
      <c r="G19" s="174"/>
    </row>
    <row r="20" spans="1:7" ht="18.75" customHeight="1" thickBot="1" x14ac:dyDescent="0.3">
      <c r="A20" s="50" t="s">
        <v>496</v>
      </c>
      <c r="B20" s="175">
        <f>+B14</f>
        <v>14933946.49</v>
      </c>
      <c r="C20" s="175"/>
      <c r="D20" s="175"/>
      <c r="E20" s="175">
        <f>SUM(E14:E19)</f>
        <v>16288345.249999996</v>
      </c>
      <c r="F20" s="205">
        <f>+F14+F19</f>
        <v>31222291.739999995</v>
      </c>
    </row>
    <row r="21" spans="1:7" x14ac:dyDescent="0.25">
      <c r="A21" s="50"/>
      <c r="B21" s="176"/>
      <c r="C21" s="176"/>
      <c r="D21" s="176"/>
      <c r="E21" s="176"/>
      <c r="F21" s="176"/>
    </row>
    <row r="22" spans="1:7" x14ac:dyDescent="0.25">
      <c r="A22" s="50"/>
      <c r="B22" s="177"/>
      <c r="C22" s="177"/>
      <c r="D22" s="177"/>
      <c r="E22" s="177"/>
      <c r="F22" s="177"/>
    </row>
    <row r="23" spans="1:7" x14ac:dyDescent="0.25">
      <c r="A23" s="178"/>
    </row>
    <row r="24" spans="1:7" x14ac:dyDescent="0.25">
      <c r="A24" s="179" t="s">
        <v>397</v>
      </c>
      <c r="F24" s="204"/>
    </row>
    <row r="25" spans="1:7" x14ac:dyDescent="0.25">
      <c r="A25" s="179"/>
    </row>
    <row r="27" spans="1:7" x14ac:dyDescent="0.25">
      <c r="A27" s="180"/>
      <c r="D27" s="180"/>
      <c r="E27" s="180"/>
      <c r="F27" s="180"/>
    </row>
    <row r="28" spans="1:7" x14ac:dyDescent="0.25">
      <c r="A28" s="181" t="s">
        <v>66</v>
      </c>
      <c r="D28" s="308" t="s">
        <v>67</v>
      </c>
      <c r="E28" s="308"/>
      <c r="F28" s="308"/>
    </row>
    <row r="33" spans="1:6" x14ac:dyDescent="0.25">
      <c r="A33" s="180"/>
      <c r="D33" s="180"/>
      <c r="E33" s="180"/>
      <c r="F33" s="180"/>
    </row>
    <row r="34" spans="1:6" x14ac:dyDescent="0.25">
      <c r="A34" s="181" t="s">
        <v>58</v>
      </c>
      <c r="D34" s="308" t="s">
        <v>68</v>
      </c>
      <c r="E34" s="308"/>
      <c r="F34" s="308"/>
    </row>
  </sheetData>
  <mergeCells count="6">
    <mergeCell ref="D34:F34"/>
    <mergeCell ref="A1:F1"/>
    <mergeCell ref="A2:F2"/>
    <mergeCell ref="A3:F3"/>
    <mergeCell ref="A4:F4"/>
    <mergeCell ref="D28:F28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2"/>
  <sheetViews>
    <sheetView tabSelected="1" topLeftCell="A202" zoomScale="148" zoomScaleNormal="148" workbookViewId="0">
      <selection activeCell="D239" sqref="D239"/>
    </sheetView>
  </sheetViews>
  <sheetFormatPr baseColWidth="10" defaultColWidth="10.7109375" defaultRowHeight="15" x14ac:dyDescent="0.25"/>
  <cols>
    <col min="1" max="1" width="27.28515625" style="105" customWidth="1"/>
    <col min="2" max="2" width="17.140625" style="105" customWidth="1"/>
    <col min="3" max="3" width="12" style="105" customWidth="1"/>
    <col min="4" max="4" width="18.7109375" style="105" customWidth="1"/>
    <col min="5" max="5" width="17.28515625" style="105" customWidth="1"/>
    <col min="6" max="6" width="16.140625" style="105" customWidth="1"/>
    <col min="7" max="7" width="15" style="105" customWidth="1"/>
    <col min="8" max="8" width="11.140625" style="105" customWidth="1"/>
    <col min="9" max="9" width="15" style="105" bestFit="1" customWidth="1"/>
    <col min="10" max="10" width="13.28515625" style="105" bestFit="1" customWidth="1"/>
    <col min="11" max="11" width="16" style="105" bestFit="1" customWidth="1"/>
    <col min="12" max="12" width="14.42578125" style="105" bestFit="1" customWidth="1"/>
    <col min="13" max="16384" width="10.7109375" style="105"/>
  </cols>
  <sheetData>
    <row r="1" spans="1:6" x14ac:dyDescent="0.25">
      <c r="A1" s="102" t="s">
        <v>393</v>
      </c>
    </row>
    <row r="2" spans="1:6" x14ac:dyDescent="0.25">
      <c r="A2" s="103" t="s">
        <v>394</v>
      </c>
    </row>
    <row r="3" spans="1:6" x14ac:dyDescent="0.25">
      <c r="A3" s="104" t="s">
        <v>275</v>
      </c>
      <c r="B3" s="104"/>
      <c r="C3" s="104"/>
      <c r="D3" s="104"/>
      <c r="E3" s="104"/>
      <c r="F3" s="104"/>
    </row>
    <row r="4" spans="1:6" x14ac:dyDescent="0.25">
      <c r="A4" s="104" t="s">
        <v>276</v>
      </c>
      <c r="B4" s="104"/>
      <c r="C4" s="104"/>
      <c r="D4" s="104"/>
      <c r="E4" s="104"/>
      <c r="F4" s="104"/>
    </row>
    <row r="5" spans="1:6" x14ac:dyDescent="0.25">
      <c r="A5" s="104" t="s">
        <v>277</v>
      </c>
      <c r="B5" s="104"/>
      <c r="C5" s="104"/>
      <c r="D5" s="104"/>
      <c r="E5" s="104"/>
      <c r="F5" s="104"/>
    </row>
    <row r="6" spans="1:6" x14ac:dyDescent="0.25">
      <c r="A6" s="104" t="s">
        <v>278</v>
      </c>
      <c r="B6" s="104"/>
      <c r="C6" s="104"/>
      <c r="D6" s="104"/>
      <c r="E6" s="104"/>
      <c r="F6" s="104"/>
    </row>
    <row r="7" spans="1:6" x14ac:dyDescent="0.25">
      <c r="A7" s="104" t="s">
        <v>279</v>
      </c>
      <c r="B7" s="104"/>
      <c r="C7" s="104"/>
      <c r="D7" s="104"/>
      <c r="E7" s="104"/>
      <c r="F7" s="104"/>
    </row>
    <row r="8" spans="1:6" x14ac:dyDescent="0.25">
      <c r="A8" s="104" t="s">
        <v>280</v>
      </c>
      <c r="B8" s="104"/>
      <c r="C8" s="104"/>
      <c r="D8" s="104"/>
      <c r="E8" s="104"/>
      <c r="F8" s="104"/>
    </row>
    <row r="9" spans="1:6" x14ac:dyDescent="0.25">
      <c r="A9" s="104" t="s">
        <v>281</v>
      </c>
      <c r="B9" s="104"/>
      <c r="C9" s="104"/>
      <c r="D9" s="104"/>
      <c r="E9" s="104"/>
      <c r="F9" s="104"/>
    </row>
    <row r="10" spans="1:6" x14ac:dyDescent="0.25">
      <c r="A10" s="104" t="s">
        <v>282</v>
      </c>
      <c r="B10" s="104"/>
      <c r="C10" s="104"/>
      <c r="D10" s="104"/>
      <c r="E10" s="104"/>
      <c r="F10" s="104"/>
    </row>
    <row r="11" spans="1:6" ht="15.75" x14ac:dyDescent="0.25">
      <c r="A11" s="182" t="s">
        <v>283</v>
      </c>
      <c r="B11" s="104"/>
      <c r="C11" s="104"/>
      <c r="D11" s="104"/>
      <c r="E11" s="104"/>
      <c r="F11" s="104"/>
    </row>
    <row r="12" spans="1:6" ht="15.75" x14ac:dyDescent="0.25">
      <c r="A12" s="113"/>
      <c r="B12" s="113"/>
    </row>
    <row r="13" spans="1:6" x14ac:dyDescent="0.25">
      <c r="A13" s="106" t="s">
        <v>498</v>
      </c>
      <c r="B13" s="106"/>
      <c r="C13" s="106"/>
      <c r="D13" s="106"/>
      <c r="E13" s="106"/>
      <c r="F13" s="106"/>
    </row>
    <row r="14" spans="1:6" ht="16.5" customHeight="1" x14ac:dyDescent="0.25">
      <c r="A14" s="107"/>
      <c r="B14" s="108"/>
      <c r="C14" s="108"/>
      <c r="D14" s="107"/>
    </row>
    <row r="15" spans="1:6" ht="17.25" customHeight="1" x14ac:dyDescent="0.25">
      <c r="A15" s="310" t="s">
        <v>506</v>
      </c>
      <c r="B15" s="310"/>
      <c r="C15" s="310" t="s">
        <v>507</v>
      </c>
      <c r="D15" s="310"/>
    </row>
    <row r="16" spans="1:6" ht="12.75" customHeight="1" x14ac:dyDescent="0.25">
      <c r="A16" s="311" t="s">
        <v>499</v>
      </c>
      <c r="B16" s="311"/>
      <c r="C16" s="312" t="s">
        <v>508</v>
      </c>
      <c r="D16" s="312"/>
    </row>
    <row r="17" spans="1:4" ht="12.75" customHeight="1" x14ac:dyDescent="0.25">
      <c r="A17" s="311" t="s">
        <v>500</v>
      </c>
      <c r="B17" s="311"/>
      <c r="C17" s="312" t="s">
        <v>509</v>
      </c>
      <c r="D17" s="312" t="s">
        <v>509</v>
      </c>
    </row>
    <row r="18" spans="1:4" ht="12.75" customHeight="1" x14ac:dyDescent="0.25">
      <c r="A18" s="311" t="s">
        <v>501</v>
      </c>
      <c r="B18" s="311"/>
      <c r="C18" s="312" t="s">
        <v>510</v>
      </c>
      <c r="D18" s="312" t="s">
        <v>510</v>
      </c>
    </row>
    <row r="19" spans="1:4" ht="12.75" customHeight="1" x14ac:dyDescent="0.25">
      <c r="A19" s="311" t="s">
        <v>502</v>
      </c>
      <c r="B19" s="311"/>
      <c r="C19" s="312" t="s">
        <v>511</v>
      </c>
      <c r="D19" s="312" t="s">
        <v>511</v>
      </c>
    </row>
    <row r="20" spans="1:4" ht="12.75" customHeight="1" x14ac:dyDescent="0.25">
      <c r="A20" s="311" t="s">
        <v>503</v>
      </c>
      <c r="B20" s="311"/>
      <c r="C20" s="312" t="s">
        <v>512</v>
      </c>
      <c r="D20" s="312" t="s">
        <v>512</v>
      </c>
    </row>
    <row r="21" spans="1:4" ht="12.75" customHeight="1" x14ac:dyDescent="0.25">
      <c r="A21" s="311" t="s">
        <v>504</v>
      </c>
      <c r="B21" s="311"/>
      <c r="C21" s="312" t="s">
        <v>513</v>
      </c>
      <c r="D21" s="312" t="s">
        <v>513</v>
      </c>
    </row>
    <row r="22" spans="1:4" ht="12.75" customHeight="1" x14ac:dyDescent="0.25">
      <c r="A22" s="311" t="s">
        <v>505</v>
      </c>
      <c r="B22" s="311"/>
      <c r="C22" s="312" t="s">
        <v>514</v>
      </c>
      <c r="D22" s="312" t="s">
        <v>514</v>
      </c>
    </row>
    <row r="23" spans="1:4" x14ac:dyDescent="0.25">
      <c r="A23" s="107"/>
      <c r="D23" s="107"/>
    </row>
    <row r="24" spans="1:4" x14ac:dyDescent="0.25">
      <c r="A24" s="116" t="s">
        <v>284</v>
      </c>
      <c r="B24" s="108"/>
      <c r="D24" s="107"/>
    </row>
    <row r="25" spans="1:4" x14ac:dyDescent="0.25">
      <c r="A25" s="105" t="s">
        <v>285</v>
      </c>
      <c r="D25" s="109"/>
    </row>
    <row r="26" spans="1:4" x14ac:dyDescent="0.25">
      <c r="A26" s="105" t="s">
        <v>286</v>
      </c>
      <c r="D26" s="109"/>
    </row>
    <row r="27" spans="1:4" x14ac:dyDescent="0.25">
      <c r="A27" s="109" t="s">
        <v>287</v>
      </c>
      <c r="D27" s="109"/>
    </row>
    <row r="28" spans="1:4" x14ac:dyDescent="0.25">
      <c r="A28" s="109"/>
      <c r="D28" s="109"/>
    </row>
    <row r="29" spans="1:4" x14ac:dyDescent="0.25">
      <c r="A29" s="105" t="s">
        <v>288</v>
      </c>
      <c r="D29" s="109"/>
    </row>
    <row r="30" spans="1:4" x14ac:dyDescent="0.25">
      <c r="A30" s="105" t="s">
        <v>289</v>
      </c>
      <c r="D30" s="109"/>
    </row>
    <row r="31" spans="1:4" x14ac:dyDescent="0.25">
      <c r="A31" s="105" t="s">
        <v>290</v>
      </c>
      <c r="D31" s="109"/>
    </row>
    <row r="32" spans="1:4" x14ac:dyDescent="0.25">
      <c r="A32" s="105" t="s">
        <v>291</v>
      </c>
      <c r="D32" s="109"/>
    </row>
    <row r="33" spans="1:4" x14ac:dyDescent="0.25">
      <c r="A33" s="109"/>
      <c r="D33" s="109"/>
    </row>
    <row r="34" spans="1:4" x14ac:dyDescent="0.25">
      <c r="A34" s="105" t="s">
        <v>292</v>
      </c>
      <c r="D34" s="109"/>
    </row>
    <row r="35" spans="1:4" x14ac:dyDescent="0.25">
      <c r="A35" s="105" t="s">
        <v>293</v>
      </c>
      <c r="D35" s="109"/>
    </row>
    <row r="36" spans="1:4" x14ac:dyDescent="0.25">
      <c r="A36" s="105" t="s">
        <v>515</v>
      </c>
      <c r="D36" s="109"/>
    </row>
    <row r="37" spans="1:4" x14ac:dyDescent="0.25">
      <c r="A37" s="105" t="s">
        <v>294</v>
      </c>
      <c r="D37" s="109"/>
    </row>
    <row r="38" spans="1:4" x14ac:dyDescent="0.25">
      <c r="D38" s="109"/>
    </row>
    <row r="39" spans="1:4" x14ac:dyDescent="0.25">
      <c r="A39" s="105" t="s">
        <v>295</v>
      </c>
      <c r="D39" s="109"/>
    </row>
    <row r="40" spans="1:4" x14ac:dyDescent="0.25">
      <c r="A40" s="105" t="s">
        <v>296</v>
      </c>
      <c r="D40" s="109"/>
    </row>
    <row r="41" spans="1:4" x14ac:dyDescent="0.25">
      <c r="D41" s="109"/>
    </row>
    <row r="42" spans="1:4" x14ac:dyDescent="0.25">
      <c r="A42" s="110" t="s">
        <v>297</v>
      </c>
      <c r="B42" s="108"/>
      <c r="C42" s="108"/>
      <c r="D42" s="107"/>
    </row>
    <row r="43" spans="1:4" x14ac:dyDescent="0.25">
      <c r="A43" s="105" t="s">
        <v>298</v>
      </c>
      <c r="D43" s="109"/>
    </row>
    <row r="44" spans="1:4" x14ac:dyDescent="0.25">
      <c r="A44" s="105" t="s">
        <v>299</v>
      </c>
      <c r="D44" s="109"/>
    </row>
    <row r="45" spans="1:4" x14ac:dyDescent="0.25">
      <c r="D45" s="109"/>
    </row>
    <row r="46" spans="1:4" x14ac:dyDescent="0.25">
      <c r="A46" s="103" t="s">
        <v>300</v>
      </c>
      <c r="D46" s="109"/>
    </row>
    <row r="47" spans="1:4" x14ac:dyDescent="0.25">
      <c r="A47" s="105" t="s">
        <v>301</v>
      </c>
      <c r="D47" s="109"/>
    </row>
    <row r="48" spans="1:4" x14ac:dyDescent="0.25">
      <c r="A48" s="105" t="s">
        <v>302</v>
      </c>
      <c r="D48" s="109"/>
    </row>
    <row r="49" spans="1:4" x14ac:dyDescent="0.25">
      <c r="A49" s="105" t="s">
        <v>303</v>
      </c>
      <c r="D49" s="109"/>
    </row>
    <row r="50" spans="1:4" x14ac:dyDescent="0.25">
      <c r="A50" s="105" t="s">
        <v>304</v>
      </c>
      <c r="D50" s="109"/>
    </row>
    <row r="51" spans="1:4" x14ac:dyDescent="0.25">
      <c r="D51" s="109"/>
    </row>
    <row r="52" spans="1:4" x14ac:dyDescent="0.25">
      <c r="A52" s="315" t="s">
        <v>305</v>
      </c>
      <c r="B52" s="315"/>
      <c r="D52" s="109"/>
    </row>
    <row r="53" spans="1:4" x14ac:dyDescent="0.25">
      <c r="A53" s="105" t="s">
        <v>306</v>
      </c>
      <c r="D53" s="109"/>
    </row>
    <row r="54" spans="1:4" x14ac:dyDescent="0.25">
      <c r="A54" s="105" t="s">
        <v>307</v>
      </c>
      <c r="D54" s="109"/>
    </row>
    <row r="55" spans="1:4" x14ac:dyDescent="0.25">
      <c r="A55" s="105" t="s">
        <v>308</v>
      </c>
      <c r="D55" s="109"/>
    </row>
    <row r="56" spans="1:4" x14ac:dyDescent="0.25">
      <c r="D56" s="109"/>
    </row>
    <row r="57" spans="1:4" x14ac:dyDescent="0.25">
      <c r="A57" s="105" t="s">
        <v>309</v>
      </c>
      <c r="D57" s="109"/>
    </row>
    <row r="58" spans="1:4" x14ac:dyDescent="0.25">
      <c r="A58" s="105" t="s">
        <v>310</v>
      </c>
      <c r="D58" s="109"/>
    </row>
    <row r="59" spans="1:4" x14ac:dyDescent="0.25">
      <c r="A59" s="105" t="s">
        <v>311</v>
      </c>
      <c r="D59" s="109"/>
    </row>
    <row r="60" spans="1:4" x14ac:dyDescent="0.25">
      <c r="A60" s="105" t="s">
        <v>312</v>
      </c>
      <c r="D60" s="109"/>
    </row>
    <row r="61" spans="1:4" x14ac:dyDescent="0.25">
      <c r="A61" s="105" t="s">
        <v>313</v>
      </c>
      <c r="D61" s="109"/>
    </row>
    <row r="62" spans="1:4" x14ac:dyDescent="0.25">
      <c r="D62" s="109"/>
    </row>
    <row r="63" spans="1:4" x14ac:dyDescent="0.25">
      <c r="A63" s="105" t="s">
        <v>323</v>
      </c>
      <c r="D63" s="109"/>
    </row>
    <row r="64" spans="1:4" x14ac:dyDescent="0.25">
      <c r="A64" s="104" t="s">
        <v>314</v>
      </c>
      <c r="D64" s="109"/>
    </row>
    <row r="65" spans="1:4" x14ac:dyDescent="0.25">
      <c r="A65" s="105" t="s">
        <v>315</v>
      </c>
      <c r="D65" s="109"/>
    </row>
    <row r="66" spans="1:4" x14ac:dyDescent="0.25">
      <c r="A66" s="112" t="s">
        <v>316</v>
      </c>
      <c r="D66" s="109"/>
    </row>
    <row r="67" spans="1:4" x14ac:dyDescent="0.25">
      <c r="A67" s="105" t="s">
        <v>317</v>
      </c>
      <c r="D67" s="109"/>
    </row>
    <row r="68" spans="1:4" x14ac:dyDescent="0.25">
      <c r="A68" s="112" t="s">
        <v>318</v>
      </c>
      <c r="D68" s="109"/>
    </row>
    <row r="69" spans="1:4" x14ac:dyDescent="0.25">
      <c r="A69" s="112"/>
      <c r="D69" s="109"/>
    </row>
    <row r="70" spans="1:4" ht="15.75" x14ac:dyDescent="0.25">
      <c r="A70" s="66" t="s">
        <v>319</v>
      </c>
      <c r="D70" s="109"/>
    </row>
    <row r="71" spans="1:4" ht="15.75" x14ac:dyDescent="0.25">
      <c r="A71" s="66" t="s">
        <v>320</v>
      </c>
      <c r="D71" s="109"/>
    </row>
    <row r="72" spans="1:4" ht="15.75" x14ac:dyDescent="0.25">
      <c r="A72" s="66" t="s">
        <v>321</v>
      </c>
      <c r="D72" s="109"/>
    </row>
    <row r="73" spans="1:4" ht="13.5" customHeight="1" x14ac:dyDescent="0.25">
      <c r="A73" s="113" t="s">
        <v>322</v>
      </c>
      <c r="D73" s="109"/>
    </row>
    <row r="74" spans="1:4" x14ac:dyDescent="0.25">
      <c r="A74" s="112"/>
      <c r="D74" s="109"/>
    </row>
    <row r="75" spans="1:4" x14ac:dyDescent="0.25">
      <c r="A75" s="105" t="s">
        <v>324</v>
      </c>
      <c r="D75" s="109"/>
    </row>
    <row r="76" spans="1:4" x14ac:dyDescent="0.25">
      <c r="A76" s="105" t="s">
        <v>325</v>
      </c>
      <c r="D76" s="109"/>
    </row>
    <row r="77" spans="1:4" x14ac:dyDescent="0.25">
      <c r="A77" s="105" t="s">
        <v>326</v>
      </c>
      <c r="D77" s="109"/>
    </row>
    <row r="78" spans="1:4" x14ac:dyDescent="0.25">
      <c r="A78" s="112"/>
      <c r="D78" s="109"/>
    </row>
    <row r="79" spans="1:4" x14ac:dyDescent="0.25">
      <c r="A79" s="103" t="s">
        <v>327</v>
      </c>
      <c r="D79" s="109"/>
    </row>
    <row r="80" spans="1:4" x14ac:dyDescent="0.25">
      <c r="A80" s="105" t="s">
        <v>328</v>
      </c>
      <c r="D80" s="109"/>
    </row>
    <row r="81" spans="1:4" x14ac:dyDescent="0.25">
      <c r="A81" s="112" t="s">
        <v>329</v>
      </c>
      <c r="D81" s="109"/>
    </row>
    <row r="82" spans="1:4" x14ac:dyDescent="0.25">
      <c r="A82" s="112"/>
      <c r="D82" s="109"/>
    </row>
    <row r="83" spans="1:4" x14ac:dyDescent="0.25">
      <c r="A83" s="114" t="s">
        <v>330</v>
      </c>
      <c r="D83" s="109"/>
    </row>
    <row r="84" spans="1:4" x14ac:dyDescent="0.25">
      <c r="A84" s="105" t="s">
        <v>331</v>
      </c>
      <c r="D84" s="109"/>
    </row>
    <row r="85" spans="1:4" x14ac:dyDescent="0.25">
      <c r="A85" s="115" t="s">
        <v>332</v>
      </c>
      <c r="D85" s="109"/>
    </row>
    <row r="86" spans="1:4" x14ac:dyDescent="0.25">
      <c r="A86" s="115"/>
      <c r="D86" s="109"/>
    </row>
    <row r="87" spans="1:4" x14ac:dyDescent="0.25">
      <c r="A87" s="114" t="s">
        <v>333</v>
      </c>
      <c r="D87" s="109"/>
    </row>
    <row r="88" spans="1:4" x14ac:dyDescent="0.25">
      <c r="A88" s="105" t="s">
        <v>334</v>
      </c>
      <c r="D88" s="109"/>
    </row>
    <row r="89" spans="1:4" x14ac:dyDescent="0.25">
      <c r="A89" s="105" t="s">
        <v>343</v>
      </c>
      <c r="D89" s="109"/>
    </row>
    <row r="90" spans="1:4" x14ac:dyDescent="0.25">
      <c r="D90" s="109"/>
    </row>
    <row r="91" spans="1:4" x14ac:dyDescent="0.25">
      <c r="A91" s="116" t="s">
        <v>335</v>
      </c>
      <c r="D91" s="109"/>
    </row>
    <row r="92" spans="1:4" x14ac:dyDescent="0.25">
      <c r="A92" s="105" t="s">
        <v>336</v>
      </c>
      <c r="D92" s="109"/>
    </row>
    <row r="93" spans="1:4" x14ac:dyDescent="0.25">
      <c r="A93" s="105" t="s">
        <v>337</v>
      </c>
      <c r="D93" s="109"/>
    </row>
    <row r="94" spans="1:4" x14ac:dyDescent="0.25">
      <c r="A94" s="115"/>
      <c r="D94" s="109"/>
    </row>
    <row r="95" spans="1:4" x14ac:dyDescent="0.25">
      <c r="A95" s="115" t="s">
        <v>338</v>
      </c>
      <c r="D95" s="109"/>
    </row>
    <row r="96" spans="1:4" x14ac:dyDescent="0.25">
      <c r="A96" s="114" t="s">
        <v>339</v>
      </c>
      <c r="D96" s="109"/>
    </row>
    <row r="97" spans="1:4" x14ac:dyDescent="0.25">
      <c r="A97" s="115"/>
      <c r="D97" s="109"/>
    </row>
    <row r="98" spans="1:4" x14ac:dyDescent="0.25">
      <c r="A98" s="116" t="s">
        <v>340</v>
      </c>
      <c r="D98" s="109"/>
    </row>
    <row r="99" spans="1:4" x14ac:dyDescent="0.25">
      <c r="A99" s="105" t="s">
        <v>341</v>
      </c>
      <c r="D99" s="109"/>
    </row>
    <row r="100" spans="1:4" x14ac:dyDescent="0.25">
      <c r="A100" s="105" t="s">
        <v>342</v>
      </c>
      <c r="D100" s="109"/>
    </row>
    <row r="101" spans="1:4" x14ac:dyDescent="0.25">
      <c r="D101" s="109"/>
    </row>
    <row r="102" spans="1:4" ht="15.75" x14ac:dyDescent="0.25">
      <c r="A102" s="66" t="s">
        <v>344</v>
      </c>
      <c r="D102" s="109"/>
    </row>
    <row r="103" spans="1:4" ht="15.75" x14ac:dyDescent="0.25">
      <c r="A103" s="66" t="s">
        <v>345</v>
      </c>
      <c r="D103" s="109"/>
    </row>
    <row r="104" spans="1:4" ht="15.75" x14ac:dyDescent="0.25">
      <c r="A104" s="66" t="s">
        <v>346</v>
      </c>
      <c r="D104" s="109"/>
    </row>
    <row r="105" spans="1:4" ht="15.75" x14ac:dyDescent="0.25">
      <c r="A105" s="66" t="s">
        <v>347</v>
      </c>
      <c r="D105" s="109"/>
    </row>
    <row r="106" spans="1:4" ht="15.75" x14ac:dyDescent="0.25">
      <c r="A106" s="66" t="s">
        <v>348</v>
      </c>
      <c r="D106" s="109"/>
    </row>
    <row r="107" spans="1:4" ht="15.75" x14ac:dyDescent="0.25">
      <c r="A107" s="66"/>
      <c r="D107" s="109"/>
    </row>
    <row r="108" spans="1:4" ht="15.75" x14ac:dyDescent="0.25">
      <c r="A108" s="183" t="s">
        <v>349</v>
      </c>
      <c r="D108" s="109"/>
    </row>
    <row r="109" spans="1:4" ht="15.75" x14ac:dyDescent="0.25">
      <c r="A109" s="66" t="s">
        <v>350</v>
      </c>
      <c r="D109" s="109"/>
    </row>
    <row r="110" spans="1:4" ht="15.75" x14ac:dyDescent="0.25">
      <c r="A110" s="66" t="s">
        <v>351</v>
      </c>
      <c r="D110" s="109"/>
    </row>
    <row r="111" spans="1:4" ht="15.75" x14ac:dyDescent="0.25">
      <c r="A111" s="66" t="s">
        <v>352</v>
      </c>
      <c r="D111" s="109"/>
    </row>
    <row r="112" spans="1:4" ht="15.75" x14ac:dyDescent="0.25">
      <c r="A112" s="113" t="s">
        <v>353</v>
      </c>
      <c r="D112" s="109"/>
    </row>
    <row r="113" spans="1:4" ht="15.75" x14ac:dyDescent="0.25">
      <c r="A113" s="183"/>
      <c r="D113" s="109"/>
    </row>
    <row r="114" spans="1:4" ht="15.75" x14ac:dyDescent="0.25">
      <c r="A114" s="183" t="s">
        <v>354</v>
      </c>
      <c r="D114" s="109"/>
    </row>
    <row r="115" spans="1:4" ht="15.75" x14ac:dyDescent="0.25">
      <c r="A115" s="66" t="s">
        <v>355</v>
      </c>
      <c r="D115" s="109"/>
    </row>
    <row r="116" spans="1:4" ht="15.75" x14ac:dyDescent="0.25">
      <c r="A116" s="70" t="s">
        <v>356</v>
      </c>
      <c r="D116" s="109"/>
    </row>
    <row r="117" spans="1:4" ht="15.75" x14ac:dyDescent="0.25">
      <c r="A117" s="70"/>
      <c r="D117" s="109"/>
    </row>
    <row r="118" spans="1:4" ht="15.75" x14ac:dyDescent="0.25">
      <c r="A118" s="66" t="s">
        <v>357</v>
      </c>
      <c r="D118" s="109"/>
    </row>
    <row r="119" spans="1:4" ht="15.75" x14ac:dyDescent="0.25">
      <c r="A119" s="66" t="s">
        <v>358</v>
      </c>
      <c r="D119" s="109"/>
    </row>
    <row r="120" spans="1:4" ht="15.75" x14ac:dyDescent="0.25">
      <c r="A120" s="66" t="s">
        <v>359</v>
      </c>
      <c r="D120" s="109"/>
    </row>
    <row r="121" spans="1:4" ht="15.75" x14ac:dyDescent="0.25">
      <c r="A121" s="66" t="s">
        <v>360</v>
      </c>
      <c r="D121" s="109"/>
    </row>
    <row r="122" spans="1:4" x14ac:dyDescent="0.25">
      <c r="A122" s="107"/>
      <c r="D122" s="107"/>
    </row>
    <row r="123" spans="1:4" ht="15.75" x14ac:dyDescent="0.25">
      <c r="A123" s="184" t="s">
        <v>361</v>
      </c>
      <c r="D123" s="107"/>
    </row>
    <row r="124" spans="1:4" ht="15.75" x14ac:dyDescent="0.25">
      <c r="A124" s="66" t="s">
        <v>362</v>
      </c>
      <c r="D124" s="107"/>
    </row>
    <row r="125" spans="1:4" ht="15.75" x14ac:dyDescent="0.25">
      <c r="A125" s="70" t="s">
        <v>363</v>
      </c>
      <c r="D125" s="107"/>
    </row>
    <row r="126" spans="1:4" ht="15.75" x14ac:dyDescent="0.25">
      <c r="A126" s="184"/>
      <c r="D126" s="107"/>
    </row>
    <row r="127" spans="1:4" x14ac:dyDescent="0.25">
      <c r="A127" s="111" t="s">
        <v>364</v>
      </c>
      <c r="D127" s="107"/>
    </row>
    <row r="128" spans="1:4" x14ac:dyDescent="0.25">
      <c r="A128" s="115" t="s">
        <v>365</v>
      </c>
      <c r="D128" s="107"/>
    </row>
    <row r="129" spans="1:4" x14ac:dyDescent="0.25">
      <c r="A129" s="116"/>
      <c r="D129" s="107"/>
    </row>
    <row r="130" spans="1:4" x14ac:dyDescent="0.25">
      <c r="A130" s="116" t="s">
        <v>366</v>
      </c>
      <c r="D130" s="107"/>
    </row>
    <row r="131" spans="1:4" x14ac:dyDescent="0.25">
      <c r="A131" s="115" t="s">
        <v>367</v>
      </c>
      <c r="D131" s="107"/>
    </row>
    <row r="132" spans="1:4" x14ac:dyDescent="0.25">
      <c r="A132" s="116"/>
      <c r="D132" s="107"/>
    </row>
    <row r="133" spans="1:4" x14ac:dyDescent="0.25">
      <c r="A133" s="116" t="s">
        <v>368</v>
      </c>
      <c r="D133" s="107"/>
    </row>
    <row r="134" spans="1:4" x14ac:dyDescent="0.25">
      <c r="A134" s="115" t="s">
        <v>369</v>
      </c>
      <c r="D134" s="107"/>
    </row>
    <row r="135" spans="1:4" x14ac:dyDescent="0.25">
      <c r="A135" s="115"/>
      <c r="D135" s="107"/>
    </row>
    <row r="136" spans="1:4" ht="15.75" x14ac:dyDescent="0.25">
      <c r="A136" s="185" t="s">
        <v>370</v>
      </c>
      <c r="D136" s="107"/>
    </row>
    <row r="137" spans="1:4" ht="15.75" x14ac:dyDescent="0.25">
      <c r="A137" s="184" t="s">
        <v>371</v>
      </c>
      <c r="D137" s="107"/>
    </row>
    <row r="138" spans="1:4" ht="15.75" x14ac:dyDescent="0.25">
      <c r="A138" s="70" t="s">
        <v>372</v>
      </c>
      <c r="D138" s="107"/>
    </row>
    <row r="139" spans="1:4" ht="15.75" x14ac:dyDescent="0.25">
      <c r="A139" s="184"/>
      <c r="D139" s="107"/>
    </row>
    <row r="140" spans="1:4" ht="15.75" x14ac:dyDescent="0.25">
      <c r="A140" s="184" t="s">
        <v>373</v>
      </c>
      <c r="D140" s="107"/>
    </row>
    <row r="141" spans="1:4" x14ac:dyDescent="0.25">
      <c r="A141" s="115"/>
      <c r="D141" s="107"/>
    </row>
    <row r="142" spans="1:4" ht="15.75" x14ac:dyDescent="0.25">
      <c r="A142" s="70" t="s">
        <v>374</v>
      </c>
      <c r="D142" s="107"/>
    </row>
    <row r="143" spans="1:4" x14ac:dyDescent="0.25">
      <c r="A143" s="115"/>
      <c r="D143" s="107"/>
    </row>
    <row r="144" spans="1:4" ht="15.75" x14ac:dyDescent="0.25">
      <c r="A144" s="184" t="s">
        <v>375</v>
      </c>
      <c r="D144" s="107"/>
    </row>
    <row r="145" spans="1:4" ht="15.75" x14ac:dyDescent="0.25">
      <c r="A145" s="70" t="s">
        <v>376</v>
      </c>
      <c r="D145" s="107"/>
    </row>
    <row r="146" spans="1:4" ht="15.75" x14ac:dyDescent="0.25">
      <c r="A146" s="70" t="s">
        <v>377</v>
      </c>
      <c r="D146" s="107"/>
    </row>
    <row r="147" spans="1:4" ht="15.75" x14ac:dyDescent="0.25">
      <c r="A147" s="185" t="s">
        <v>378</v>
      </c>
      <c r="D147" s="107"/>
    </row>
    <row r="148" spans="1:4" ht="15.75" x14ac:dyDescent="0.25">
      <c r="A148" s="70" t="s">
        <v>379</v>
      </c>
      <c r="D148" s="107"/>
    </row>
    <row r="149" spans="1:4" ht="15.75" x14ac:dyDescent="0.25">
      <c r="A149" s="185" t="s">
        <v>380</v>
      </c>
      <c r="D149" s="107"/>
    </row>
    <row r="150" spans="1:4" ht="15.75" x14ac:dyDescent="0.25">
      <c r="A150" s="66" t="s">
        <v>389</v>
      </c>
      <c r="D150" s="107"/>
    </row>
    <row r="151" spans="1:4" ht="15.75" x14ac:dyDescent="0.25">
      <c r="A151" s="66" t="s">
        <v>390</v>
      </c>
      <c r="D151" s="107"/>
    </row>
    <row r="152" spans="1:4" ht="15.75" x14ac:dyDescent="0.25">
      <c r="A152" s="185" t="s">
        <v>381</v>
      </c>
      <c r="D152" s="107"/>
    </row>
    <row r="153" spans="1:4" ht="15.75" x14ac:dyDescent="0.25">
      <c r="A153" s="184" t="s">
        <v>382</v>
      </c>
      <c r="D153" s="107"/>
    </row>
    <row r="154" spans="1:4" ht="15.75" x14ac:dyDescent="0.25">
      <c r="A154" s="66" t="s">
        <v>391</v>
      </c>
      <c r="D154" s="107"/>
    </row>
    <row r="155" spans="1:4" ht="15.75" x14ac:dyDescent="0.25">
      <c r="A155" s="66" t="s">
        <v>392</v>
      </c>
      <c r="D155" s="107"/>
    </row>
    <row r="156" spans="1:4" ht="15.75" x14ac:dyDescent="0.25">
      <c r="A156" s="185" t="s">
        <v>383</v>
      </c>
      <c r="D156" s="107"/>
    </row>
    <row r="157" spans="1:4" ht="15.75" x14ac:dyDescent="0.25">
      <c r="A157" s="185" t="s">
        <v>384</v>
      </c>
      <c r="D157" s="107"/>
    </row>
    <row r="158" spans="1:4" ht="15.75" x14ac:dyDescent="0.25">
      <c r="A158" s="70" t="s">
        <v>385</v>
      </c>
      <c r="D158" s="107"/>
    </row>
    <row r="159" spans="1:4" ht="15.75" x14ac:dyDescent="0.25">
      <c r="A159" s="185" t="s">
        <v>386</v>
      </c>
      <c r="D159" s="107"/>
    </row>
    <row r="160" spans="1:4" ht="15.75" x14ac:dyDescent="0.25">
      <c r="A160" s="66" t="s">
        <v>387</v>
      </c>
      <c r="D160" s="107"/>
    </row>
    <row r="161" spans="1:9" ht="15.75" x14ac:dyDescent="0.25">
      <c r="A161" s="66" t="s">
        <v>388</v>
      </c>
      <c r="D161" s="107"/>
    </row>
    <row r="162" spans="1:9" x14ac:dyDescent="0.25">
      <c r="A162" s="107"/>
      <c r="D162" s="107"/>
    </row>
    <row r="163" spans="1:9" s="118" customFormat="1" x14ac:dyDescent="0.25">
      <c r="A163" s="246" t="s">
        <v>395</v>
      </c>
      <c r="B163" s="246"/>
      <c r="C163" s="246"/>
      <c r="D163" s="246"/>
      <c r="E163" s="246"/>
      <c r="F163" s="117"/>
      <c r="G163" s="117"/>
      <c r="H163" s="117"/>
      <c r="I163" s="117"/>
    </row>
    <row r="164" spans="1:9" x14ac:dyDescent="0.25">
      <c r="A164" s="119" t="s">
        <v>415</v>
      </c>
      <c r="B164" s="119"/>
      <c r="C164" s="119"/>
      <c r="D164" s="119"/>
      <c r="E164" s="119"/>
      <c r="F164" s="119"/>
      <c r="G164" s="119"/>
      <c r="H164" s="119"/>
      <c r="I164" s="119"/>
    </row>
    <row r="165" spans="1:9" x14ac:dyDescent="0.25">
      <c r="A165" s="120" t="s">
        <v>263</v>
      </c>
      <c r="B165" s="121">
        <v>2022</v>
      </c>
      <c r="C165" s="121">
        <v>2021</v>
      </c>
      <c r="F165" s="119"/>
      <c r="G165" s="119"/>
      <c r="H165" s="119"/>
      <c r="I165" s="119"/>
    </row>
    <row r="166" spans="1:9" x14ac:dyDescent="0.25">
      <c r="A166" s="120" t="s">
        <v>257</v>
      </c>
      <c r="B166" s="218">
        <v>23388.5</v>
      </c>
      <c r="C166" s="157">
        <v>0</v>
      </c>
      <c r="F166" s="119"/>
      <c r="G166" s="119"/>
      <c r="H166" s="119"/>
      <c r="I166" s="119"/>
    </row>
    <row r="167" spans="1:9" x14ac:dyDescent="0.25">
      <c r="A167" s="120" t="s">
        <v>258</v>
      </c>
      <c r="B167" s="123">
        <v>578085.81999999995</v>
      </c>
      <c r="C167" s="157">
        <v>0</v>
      </c>
      <c r="F167" s="119"/>
      <c r="G167" s="119"/>
      <c r="H167" s="119"/>
      <c r="I167" s="119"/>
    </row>
    <row r="168" spans="1:9" x14ac:dyDescent="0.25">
      <c r="A168" s="120" t="s">
        <v>259</v>
      </c>
      <c r="B168" s="123">
        <v>2510130.0299999998</v>
      </c>
      <c r="C168" s="157">
        <v>620560</v>
      </c>
      <c r="F168" s="119"/>
      <c r="G168" s="119"/>
      <c r="H168" s="119"/>
      <c r="I168" s="119"/>
    </row>
    <row r="169" spans="1:9" x14ac:dyDescent="0.25">
      <c r="A169" s="120" t="s">
        <v>260</v>
      </c>
      <c r="B169" s="123">
        <v>5686421.25</v>
      </c>
      <c r="C169" s="157">
        <v>3463220</v>
      </c>
      <c r="F169" s="119"/>
      <c r="G169" s="119"/>
      <c r="H169" s="119"/>
      <c r="I169" s="119"/>
    </row>
    <row r="170" spans="1:9" x14ac:dyDescent="0.25">
      <c r="A170" s="120" t="s">
        <v>261</v>
      </c>
      <c r="B170" s="123">
        <v>2988095.63</v>
      </c>
      <c r="C170" s="157">
        <v>604602</v>
      </c>
      <c r="F170" s="119"/>
      <c r="G170" s="119"/>
      <c r="H170" s="119"/>
      <c r="I170" s="119"/>
    </row>
    <row r="171" spans="1:9" x14ac:dyDescent="0.25">
      <c r="A171" s="120" t="s">
        <v>256</v>
      </c>
      <c r="B171" s="122">
        <v>0</v>
      </c>
      <c r="C171" s="157">
        <v>161577</v>
      </c>
      <c r="F171" s="119"/>
      <c r="G171" s="119"/>
      <c r="H171" s="119"/>
      <c r="I171" s="119"/>
    </row>
    <row r="172" spans="1:9" x14ac:dyDescent="0.25">
      <c r="A172" s="119"/>
      <c r="B172" s="124">
        <f>SUM(B166:B171)</f>
        <v>11786121.23</v>
      </c>
      <c r="C172" s="158">
        <f>SUM(C166:C171)</f>
        <v>4849959</v>
      </c>
      <c r="F172" s="119"/>
      <c r="G172" s="119"/>
      <c r="H172" s="119"/>
      <c r="I172" s="119"/>
    </row>
    <row r="173" spans="1:9" x14ac:dyDescent="0.25">
      <c r="A173" s="119" t="s">
        <v>87</v>
      </c>
      <c r="B173" s="119"/>
      <c r="C173" s="119"/>
      <c r="D173" s="119"/>
      <c r="E173" s="125"/>
      <c r="F173" s="119"/>
      <c r="G173" s="119"/>
      <c r="H173" s="119"/>
      <c r="I173" s="119"/>
    </row>
    <row r="174" spans="1:9" x14ac:dyDescent="0.25">
      <c r="A174" s="119"/>
      <c r="B174" s="119"/>
      <c r="C174" s="119"/>
      <c r="D174" s="119"/>
      <c r="E174" s="125"/>
      <c r="F174" s="119"/>
      <c r="G174" s="119"/>
      <c r="H174" s="119"/>
      <c r="I174" s="119"/>
    </row>
    <row r="175" spans="1:9" x14ac:dyDescent="0.25">
      <c r="A175" s="119"/>
      <c r="B175" s="119"/>
      <c r="C175" s="119"/>
      <c r="D175" s="119"/>
      <c r="E175" s="125"/>
      <c r="F175" s="119"/>
      <c r="G175" s="119"/>
      <c r="H175" s="119"/>
      <c r="I175" s="119"/>
    </row>
    <row r="176" spans="1:9" x14ac:dyDescent="0.25">
      <c r="A176" s="119"/>
      <c r="B176" s="119"/>
      <c r="C176" s="119"/>
      <c r="D176" s="119"/>
      <c r="E176" s="125"/>
      <c r="F176" s="119"/>
      <c r="G176" s="119"/>
      <c r="H176" s="119"/>
      <c r="I176" s="119"/>
    </row>
    <row r="177" spans="1:10" s="118" customFormat="1" x14ac:dyDescent="0.25">
      <c r="A177" s="117" t="s">
        <v>403</v>
      </c>
      <c r="B177" s="117"/>
      <c r="C177" s="117"/>
      <c r="D177" s="126"/>
      <c r="E177" s="117"/>
      <c r="F177" s="117"/>
      <c r="G177" s="117"/>
      <c r="H177" s="117"/>
      <c r="I177" s="117"/>
    </row>
    <row r="178" spans="1:10" x14ac:dyDescent="0.25">
      <c r="A178" s="119" t="s">
        <v>416</v>
      </c>
      <c r="B178" s="119"/>
      <c r="C178" s="119"/>
      <c r="D178" s="119"/>
      <c r="E178" s="119"/>
      <c r="F178" s="119"/>
      <c r="G178" s="119"/>
      <c r="H178" s="119"/>
      <c r="I178" s="119"/>
    </row>
    <row r="179" spans="1:10" x14ac:dyDescent="0.25">
      <c r="A179" s="119" t="s">
        <v>262</v>
      </c>
      <c r="B179" s="121">
        <v>2022</v>
      </c>
      <c r="C179" s="121">
        <v>2021</v>
      </c>
      <c r="F179" s="119"/>
      <c r="G179" s="119"/>
      <c r="H179" s="119"/>
      <c r="I179" s="119"/>
    </row>
    <row r="180" spans="1:10" x14ac:dyDescent="0.25">
      <c r="A180" s="119" t="s">
        <v>438</v>
      </c>
      <c r="B180" s="122">
        <v>25480</v>
      </c>
      <c r="C180" s="157">
        <v>70000</v>
      </c>
      <c r="F180" s="119"/>
      <c r="G180" s="119"/>
      <c r="H180" s="119"/>
      <c r="I180" s="119"/>
    </row>
    <row r="181" spans="1:10" x14ac:dyDescent="0.25">
      <c r="A181" s="119" t="s">
        <v>268</v>
      </c>
      <c r="B181" s="122">
        <v>35800</v>
      </c>
      <c r="C181" s="157">
        <v>50000</v>
      </c>
      <c r="F181" s="119"/>
      <c r="G181" s="119"/>
      <c r="H181" s="119"/>
      <c r="I181" s="119"/>
    </row>
    <row r="182" spans="1:10" x14ac:dyDescent="0.25">
      <c r="A182" s="119" t="s">
        <v>439</v>
      </c>
      <c r="B182" s="122">
        <v>45890</v>
      </c>
      <c r="C182" s="157">
        <v>0</v>
      </c>
      <c r="F182" s="119"/>
      <c r="G182" s="119"/>
      <c r="H182" s="119"/>
      <c r="I182" s="119"/>
    </row>
    <row r="183" spans="1:10" x14ac:dyDescent="0.25">
      <c r="A183" s="119" t="s">
        <v>534</v>
      </c>
      <c r="B183" s="157">
        <v>0</v>
      </c>
      <c r="C183" s="157">
        <v>2500</v>
      </c>
      <c r="F183" s="119"/>
      <c r="G183" s="119"/>
      <c r="H183" s="119"/>
      <c r="I183" s="119"/>
    </row>
    <row r="184" spans="1:10" x14ac:dyDescent="0.25">
      <c r="A184" s="119" t="s">
        <v>535</v>
      </c>
      <c r="B184" s="157">
        <v>0</v>
      </c>
      <c r="C184" s="157">
        <v>3500</v>
      </c>
      <c r="F184" s="119"/>
      <c r="G184" s="119"/>
      <c r="H184" s="119"/>
      <c r="I184" s="119"/>
    </row>
    <row r="185" spans="1:10" x14ac:dyDescent="0.25">
      <c r="A185" s="119" t="s">
        <v>536</v>
      </c>
      <c r="B185" s="157">
        <v>0</v>
      </c>
      <c r="C185" s="157">
        <v>5000</v>
      </c>
      <c r="F185" s="119"/>
      <c r="G185" s="119"/>
      <c r="H185" s="119"/>
      <c r="I185" s="119"/>
    </row>
    <row r="186" spans="1:10" x14ac:dyDescent="0.25">
      <c r="A186" s="119"/>
      <c r="B186" s="127">
        <f>SUM(B180:B185)</f>
        <v>107170</v>
      </c>
      <c r="C186" s="158">
        <f>SUM(C181:C185)</f>
        <v>61000</v>
      </c>
      <c r="F186" s="119"/>
      <c r="G186" s="119"/>
      <c r="H186" s="119"/>
      <c r="I186" s="119"/>
    </row>
    <row r="187" spans="1:10" x14ac:dyDescent="0.25">
      <c r="A187" s="119"/>
      <c r="B187" s="119"/>
      <c r="C187" s="119"/>
      <c r="F187" s="119"/>
      <c r="G187" s="119"/>
      <c r="H187" s="119"/>
      <c r="I187" s="119"/>
    </row>
    <row r="188" spans="1:10" x14ac:dyDescent="0.25">
      <c r="A188" s="313" t="s">
        <v>516</v>
      </c>
      <c r="B188" s="313"/>
      <c r="C188" s="313"/>
      <c r="D188" s="313"/>
      <c r="E188" s="313"/>
      <c r="F188" s="313"/>
      <c r="G188" s="313"/>
      <c r="H188" s="313"/>
      <c r="I188" s="313"/>
      <c r="J188" s="108"/>
    </row>
    <row r="189" spans="1:10" ht="15.75" thickBot="1" x14ac:dyDescent="0.3">
      <c r="A189" s="207"/>
      <c r="B189" s="207"/>
      <c r="C189" s="207"/>
      <c r="D189" s="207"/>
      <c r="E189" s="207"/>
      <c r="F189" s="207"/>
      <c r="G189" s="207"/>
      <c r="H189" s="247">
        <f>+H191+C192</f>
        <v>6986790.2300000004</v>
      </c>
      <c r="I189" s="207"/>
      <c r="J189" s="108"/>
    </row>
    <row r="190" spans="1:10" ht="22.5" customHeight="1" thickBot="1" x14ac:dyDescent="0.3">
      <c r="A190" s="188"/>
      <c r="B190" s="229" t="s">
        <v>114</v>
      </c>
      <c r="C190" s="189" t="s">
        <v>115</v>
      </c>
      <c r="D190" s="189" t="s">
        <v>116</v>
      </c>
      <c r="E190" s="189" t="s">
        <v>517</v>
      </c>
      <c r="F190" s="189" t="s">
        <v>518</v>
      </c>
      <c r="G190" s="189" t="s">
        <v>519</v>
      </c>
      <c r="H190" s="190" t="s">
        <v>520</v>
      </c>
      <c r="I190" s="189" t="s">
        <v>120</v>
      </c>
    </row>
    <row r="191" spans="1:10" x14ac:dyDescent="0.25">
      <c r="A191" s="228" t="s">
        <v>556</v>
      </c>
      <c r="B191" s="230">
        <v>0</v>
      </c>
      <c r="C191" s="279">
        <f>+[1]Notas!$H$139</f>
        <v>6609477.7400000002</v>
      </c>
      <c r="D191" s="196">
        <v>0</v>
      </c>
      <c r="E191" s="279">
        <v>0</v>
      </c>
      <c r="F191" s="279">
        <f>+[1]Notas!$F$139</f>
        <v>329053.01</v>
      </c>
      <c r="G191" s="279">
        <f>+[1]Notas!$G$139</f>
        <v>5185000</v>
      </c>
      <c r="H191" s="279">
        <v>0</v>
      </c>
      <c r="I191" s="279">
        <f>+B191+C191+D191+E191+F191+G191+H191</f>
        <v>12123530.75</v>
      </c>
    </row>
    <row r="192" spans="1:10" ht="15.75" thickBot="1" x14ac:dyDescent="0.3">
      <c r="A192" s="193" t="s">
        <v>123</v>
      </c>
      <c r="B192" s="231">
        <v>0</v>
      </c>
      <c r="C192" s="280">
        <f>+'Estado Comparativo'!D22</f>
        <v>6986790.2300000004</v>
      </c>
      <c r="D192" s="230">
        <v>0</v>
      </c>
      <c r="E192" s="288" t="e">
        <f>+#REF!</f>
        <v>#REF!</v>
      </c>
      <c r="F192" s="288" t="e">
        <f>+#REF!</f>
        <v>#REF!</v>
      </c>
      <c r="G192" s="288" t="e">
        <f>+#REF!</f>
        <v>#REF!</v>
      </c>
      <c r="H192" s="288">
        <v>0</v>
      </c>
      <c r="I192" s="288" t="e">
        <f>+B192+C192+D192+E192+F192+G192+H192</f>
        <v>#REF!</v>
      </c>
    </row>
    <row r="193" spans="1:10" ht="15.75" thickBot="1" x14ac:dyDescent="0.3">
      <c r="A193" s="193" t="s">
        <v>124</v>
      </c>
      <c r="B193" s="191"/>
      <c r="C193" s="281"/>
      <c r="D193" s="230"/>
      <c r="E193" s="288"/>
      <c r="F193" s="288"/>
      <c r="G193" s="288"/>
      <c r="H193" s="288"/>
      <c r="I193" s="288"/>
    </row>
    <row r="194" spans="1:10" ht="15.75" thickBot="1" x14ac:dyDescent="0.3">
      <c r="A194" s="193" t="s">
        <v>255</v>
      </c>
      <c r="B194" s="191"/>
      <c r="C194" s="282"/>
      <c r="D194" s="191"/>
      <c r="E194" s="282"/>
      <c r="F194" s="282"/>
      <c r="G194" s="282"/>
      <c r="H194" s="282"/>
      <c r="I194" s="282"/>
    </row>
    <row r="195" spans="1:10" ht="15.75" thickBot="1" x14ac:dyDescent="0.3">
      <c r="A195" s="193" t="s">
        <v>77</v>
      </c>
      <c r="B195" s="191"/>
      <c r="C195" s="282"/>
      <c r="D195" s="191"/>
      <c r="E195" s="282"/>
      <c r="F195" s="282"/>
      <c r="G195" s="282"/>
      <c r="H195" s="282"/>
      <c r="I195" s="282"/>
    </row>
    <row r="196" spans="1:10" ht="15.75" thickBot="1" x14ac:dyDescent="0.3">
      <c r="A196" s="193" t="s">
        <v>127</v>
      </c>
      <c r="B196" s="240">
        <f>SUM(B191:B195)</f>
        <v>0</v>
      </c>
      <c r="C196" s="283">
        <f t="shared" ref="C196:G196" si="0">SUM(C191:C195)</f>
        <v>13596267.970000001</v>
      </c>
      <c r="D196" s="240">
        <f t="shared" si="0"/>
        <v>0</v>
      </c>
      <c r="E196" s="283" t="e">
        <f t="shared" si="0"/>
        <v>#REF!</v>
      </c>
      <c r="F196" s="283" t="e">
        <f t="shared" si="0"/>
        <v>#REF!</v>
      </c>
      <c r="G196" s="283" t="e">
        <f t="shared" si="0"/>
        <v>#REF!</v>
      </c>
      <c r="H196" s="283">
        <f>SUM(H191:H195)</f>
        <v>0</v>
      </c>
      <c r="I196" s="283" t="e">
        <f>SUM(B196:H196)</f>
        <v>#REF!</v>
      </c>
    </row>
    <row r="197" spans="1:10" ht="15.75" thickBot="1" x14ac:dyDescent="0.3">
      <c r="A197" s="228" t="s">
        <v>128</v>
      </c>
      <c r="B197" s="241"/>
      <c r="C197" s="284">
        <v>0</v>
      </c>
      <c r="D197" s="241">
        <v>0</v>
      </c>
      <c r="E197" s="284">
        <v>0</v>
      </c>
      <c r="F197" s="289">
        <v>32905</v>
      </c>
      <c r="G197" s="289">
        <v>1037000</v>
      </c>
      <c r="H197" s="289">
        <v>0</v>
      </c>
      <c r="I197" s="289">
        <f>SUM(D197:H197)</f>
        <v>1069905</v>
      </c>
    </row>
    <row r="198" spans="1:10" ht="15.75" thickBot="1" x14ac:dyDescent="0.3">
      <c r="A198" s="193" t="s">
        <v>130</v>
      </c>
      <c r="B198" s="192">
        <v>0</v>
      </c>
      <c r="C198" s="285">
        <f>+C196*2%</f>
        <v>271925.35940000002</v>
      </c>
      <c r="D198" s="192">
        <f>+D196*2%</f>
        <v>0</v>
      </c>
      <c r="E198" s="285" t="e">
        <f>+E196*10%</f>
        <v>#REF!</v>
      </c>
      <c r="F198" s="285" t="e">
        <f>+F196*10%</f>
        <v>#REF!</v>
      </c>
      <c r="G198" s="285" t="e">
        <f>+G196*10%</f>
        <v>#REF!</v>
      </c>
      <c r="H198" s="285">
        <v>0</v>
      </c>
      <c r="I198" s="290" t="e">
        <f>+B198+C198+D198+E198+F198+G198+H198</f>
        <v>#REF!</v>
      </c>
    </row>
    <row r="199" spans="1:10" ht="15.75" thickBot="1" x14ac:dyDescent="0.3">
      <c r="A199" s="193" t="s">
        <v>124</v>
      </c>
      <c r="B199" s="192"/>
      <c r="C199" s="285"/>
      <c r="D199" s="192"/>
      <c r="E199" s="285"/>
      <c r="F199" s="285"/>
      <c r="G199" s="285"/>
      <c r="H199" s="285"/>
      <c r="I199" s="285"/>
    </row>
    <row r="200" spans="1:10" ht="15.75" thickBot="1" x14ac:dyDescent="0.3">
      <c r="A200" s="194" t="s">
        <v>127</v>
      </c>
      <c r="B200" s="195"/>
      <c r="C200" s="286">
        <f t="shared" ref="C200:I200" si="1">+C197+C198</f>
        <v>271925.35940000002</v>
      </c>
      <c r="D200" s="197">
        <f t="shared" si="1"/>
        <v>0</v>
      </c>
      <c r="E200" s="286" t="e">
        <f t="shared" si="1"/>
        <v>#REF!</v>
      </c>
      <c r="F200" s="286" t="e">
        <f t="shared" si="1"/>
        <v>#REF!</v>
      </c>
      <c r="G200" s="286" t="e">
        <f t="shared" si="1"/>
        <v>#REF!</v>
      </c>
      <c r="H200" s="286">
        <f t="shared" si="1"/>
        <v>0</v>
      </c>
      <c r="I200" s="286" t="e">
        <f t="shared" si="1"/>
        <v>#REF!</v>
      </c>
    </row>
    <row r="201" spans="1:10" ht="15.75" thickBot="1" x14ac:dyDescent="0.3">
      <c r="A201" s="198" t="s">
        <v>521</v>
      </c>
      <c r="B201" s="199">
        <f>B196</f>
        <v>0</v>
      </c>
      <c r="C201" s="287">
        <f>C196-C200</f>
        <v>13324342.6106</v>
      </c>
      <c r="D201" s="199">
        <f>D196-D200</f>
        <v>0</v>
      </c>
      <c r="E201" s="287" t="e">
        <f>E196-E200</f>
        <v>#REF!</v>
      </c>
      <c r="F201" s="287" t="e">
        <f>F196-F200</f>
        <v>#REF!</v>
      </c>
      <c r="G201" s="287" t="e">
        <f>G196-G200</f>
        <v>#REF!</v>
      </c>
      <c r="H201" s="287">
        <f>H196</f>
        <v>0</v>
      </c>
      <c r="I201" s="291" t="e">
        <f>SUM(I196-I200)</f>
        <v>#REF!</v>
      </c>
    </row>
    <row r="202" spans="1:10" x14ac:dyDescent="0.25">
      <c r="A202" s="106"/>
      <c r="B202" s="108"/>
      <c r="C202" s="108"/>
      <c r="D202" s="108"/>
      <c r="E202" s="108"/>
      <c r="F202" s="108"/>
      <c r="G202" s="108"/>
      <c r="H202" s="108"/>
      <c r="I202" s="108"/>
      <c r="J202" s="108"/>
    </row>
    <row r="203" spans="1:10" hidden="1" x14ac:dyDescent="0.25">
      <c r="A203" s="119"/>
      <c r="B203" s="119"/>
      <c r="C203" s="119"/>
      <c r="D203" s="119"/>
      <c r="E203" s="119"/>
      <c r="F203" s="119"/>
      <c r="G203" s="119"/>
      <c r="H203" s="119"/>
      <c r="I203" s="119"/>
    </row>
    <row r="204" spans="1:10" hidden="1" x14ac:dyDescent="0.25">
      <c r="A204" s="117" t="s">
        <v>429</v>
      </c>
      <c r="C204" s="117"/>
      <c r="D204" s="117"/>
      <c r="E204" s="119"/>
      <c r="F204" s="119"/>
      <c r="G204" s="119"/>
      <c r="H204" s="119"/>
      <c r="I204" s="119"/>
    </row>
    <row r="205" spans="1:10" hidden="1" x14ac:dyDescent="0.25">
      <c r="A205" s="119" t="s">
        <v>430</v>
      </c>
      <c r="C205" s="119"/>
      <c r="D205" s="119"/>
      <c r="E205" s="119"/>
      <c r="F205" s="119"/>
      <c r="G205" s="119"/>
      <c r="H205" s="119"/>
      <c r="I205" s="128"/>
    </row>
    <row r="206" spans="1:10" hidden="1" x14ac:dyDescent="0.25">
      <c r="A206" s="117" t="s">
        <v>431</v>
      </c>
      <c r="D206" s="117">
        <v>2022</v>
      </c>
      <c r="E206" s="117">
        <v>2021</v>
      </c>
      <c r="F206" s="119"/>
      <c r="G206" s="119"/>
      <c r="H206" s="119"/>
      <c r="I206" s="128"/>
    </row>
    <row r="207" spans="1:10" hidden="1" x14ac:dyDescent="0.25">
      <c r="A207" s="119" t="s">
        <v>432</v>
      </c>
      <c r="D207" s="119"/>
      <c r="E207" s="119"/>
      <c r="F207" s="119"/>
      <c r="G207" s="119"/>
      <c r="H207" s="119"/>
      <c r="I207" s="128"/>
    </row>
    <row r="208" spans="1:10" hidden="1" x14ac:dyDescent="0.25">
      <c r="A208" s="119" t="s">
        <v>433</v>
      </c>
      <c r="D208" s="119"/>
      <c r="E208" s="119"/>
      <c r="F208" s="119"/>
      <c r="G208" s="119"/>
      <c r="H208" s="119"/>
      <c r="I208" s="128"/>
    </row>
    <row r="209" spans="1:9" hidden="1" x14ac:dyDescent="0.25">
      <c r="A209" s="119" t="s">
        <v>434</v>
      </c>
      <c r="D209" s="136">
        <v>0</v>
      </c>
      <c r="E209" s="119"/>
      <c r="F209" s="119"/>
      <c r="G209" s="119"/>
      <c r="H209" s="119"/>
      <c r="I209" s="128"/>
    </row>
    <row r="210" spans="1:9" hidden="1" x14ac:dyDescent="0.25">
      <c r="A210" s="119" t="s">
        <v>435</v>
      </c>
      <c r="D210" s="136">
        <v>0</v>
      </c>
      <c r="E210" s="119"/>
      <c r="F210" s="119"/>
      <c r="G210" s="119"/>
      <c r="H210" s="119"/>
      <c r="I210" s="128"/>
    </row>
    <row r="211" spans="1:9" hidden="1" x14ac:dyDescent="0.25">
      <c r="A211" s="119" t="s">
        <v>436</v>
      </c>
      <c r="D211" s="136"/>
      <c r="E211" s="119"/>
      <c r="F211" s="119"/>
      <c r="G211" s="119"/>
      <c r="H211" s="119"/>
      <c r="I211" s="128"/>
    </row>
    <row r="212" spans="1:9" hidden="1" x14ac:dyDescent="0.25">
      <c r="A212" s="117" t="s">
        <v>120</v>
      </c>
      <c r="D212" s="137">
        <f>SUM(D209:D211)</f>
        <v>0</v>
      </c>
      <c r="E212" s="119"/>
      <c r="F212" s="119"/>
      <c r="G212" s="119"/>
      <c r="H212" s="119"/>
      <c r="I212" s="128"/>
    </row>
    <row r="213" spans="1:9" x14ac:dyDescent="0.25">
      <c r="A213" s="117"/>
      <c r="D213" s="137"/>
      <c r="E213" s="119"/>
      <c r="F213" s="119"/>
      <c r="G213" s="119"/>
      <c r="H213" s="119"/>
      <c r="I213" s="128"/>
    </row>
    <row r="214" spans="1:9" x14ac:dyDescent="0.25">
      <c r="A214" s="313" t="s">
        <v>523</v>
      </c>
      <c r="B214" s="313"/>
      <c r="C214" s="313"/>
      <c r="D214" s="313"/>
      <c r="E214" s="313"/>
      <c r="F214" s="313"/>
      <c r="G214" s="119"/>
      <c r="H214" s="119"/>
      <c r="I214" s="119"/>
    </row>
    <row r="215" spans="1:9" x14ac:dyDescent="0.25">
      <c r="A215" s="119" t="s">
        <v>417</v>
      </c>
      <c r="B215" s="119"/>
      <c r="C215" s="119"/>
      <c r="D215" s="119"/>
      <c r="E215" s="119"/>
      <c r="F215" s="119"/>
      <c r="G215" s="247"/>
      <c r="H215" s="119"/>
      <c r="I215" s="119"/>
    </row>
    <row r="216" spans="1:9" x14ac:dyDescent="0.25">
      <c r="A216" s="119" t="s">
        <v>262</v>
      </c>
      <c r="B216" s="119"/>
      <c r="C216" s="119"/>
      <c r="D216" s="121">
        <v>2022</v>
      </c>
      <c r="E216" s="121">
        <v>2021</v>
      </c>
      <c r="F216" s="119"/>
      <c r="G216" s="119"/>
      <c r="H216" s="119"/>
      <c r="I216" s="119"/>
    </row>
    <row r="217" spans="1:9" x14ac:dyDescent="0.25">
      <c r="A217" s="119" t="s">
        <v>524</v>
      </c>
      <c r="B217" s="119"/>
      <c r="C217" s="119"/>
      <c r="D217" s="138">
        <v>193910</v>
      </c>
      <c r="E217" s="121"/>
      <c r="F217" s="119"/>
      <c r="G217" s="119"/>
      <c r="H217" s="119"/>
      <c r="I217" s="119"/>
    </row>
    <row r="218" spans="1:9" x14ac:dyDescent="0.25">
      <c r="A218" s="119" t="s">
        <v>525</v>
      </c>
      <c r="B218" s="119"/>
      <c r="C218" s="119"/>
      <c r="D218" s="138">
        <v>3186</v>
      </c>
      <c r="E218" s="121"/>
      <c r="F218" s="119"/>
      <c r="G218" s="119"/>
      <c r="H218" s="119"/>
      <c r="I218" s="119"/>
    </row>
    <row r="219" spans="1:9" x14ac:dyDescent="0.25">
      <c r="A219" s="119" t="s">
        <v>526</v>
      </c>
      <c r="B219" s="119"/>
      <c r="C219" s="119"/>
      <c r="D219" s="122">
        <v>9755.06</v>
      </c>
      <c r="E219" s="122">
        <v>0</v>
      </c>
      <c r="F219" s="119"/>
      <c r="G219" s="119"/>
      <c r="H219" s="119"/>
      <c r="I219" s="119"/>
    </row>
    <row r="220" spans="1:9" x14ac:dyDescent="0.25">
      <c r="A220" s="119" t="s">
        <v>537</v>
      </c>
      <c r="B220" s="119"/>
      <c r="C220" s="119"/>
      <c r="D220" s="122"/>
      <c r="E220" s="122">
        <v>50000</v>
      </c>
      <c r="F220" s="119"/>
      <c r="G220" s="119"/>
      <c r="H220" s="119"/>
      <c r="I220" s="119"/>
    </row>
    <row r="221" spans="1:9" x14ac:dyDescent="0.25">
      <c r="A221" s="119" t="s">
        <v>538</v>
      </c>
      <c r="B221" s="119"/>
      <c r="C221" s="119"/>
      <c r="D221" s="122"/>
      <c r="E221" s="122">
        <v>550000</v>
      </c>
      <c r="F221" s="119"/>
      <c r="G221" s="119"/>
      <c r="H221" s="119"/>
      <c r="I221" s="119"/>
    </row>
    <row r="222" spans="1:9" x14ac:dyDescent="0.25">
      <c r="A222" s="119"/>
      <c r="B222" s="119"/>
      <c r="C222" s="119"/>
      <c r="D222" s="124">
        <f>SUM(D217:D221)</f>
        <v>206851.06</v>
      </c>
      <c r="E222" s="124">
        <f>SUM(E217:E221)</f>
        <v>600000</v>
      </c>
      <c r="F222" s="119"/>
      <c r="G222" s="119"/>
      <c r="H222" s="119"/>
      <c r="I222" s="119"/>
    </row>
    <row r="223" spans="1:9" x14ac:dyDescent="0.25">
      <c r="A223" s="119"/>
      <c r="B223" s="119"/>
      <c r="C223" s="119"/>
      <c r="D223" s="127"/>
      <c r="E223" s="127"/>
      <c r="F223" s="119"/>
      <c r="G223" s="119"/>
      <c r="H223" s="119"/>
      <c r="I223" s="119"/>
    </row>
    <row r="224" spans="1:9" hidden="1" x14ac:dyDescent="0.25">
      <c r="A224" s="117" t="s">
        <v>404</v>
      </c>
      <c r="B224" s="119"/>
      <c r="C224" s="119"/>
      <c r="D224" s="119"/>
      <c r="E224" s="119"/>
      <c r="F224" s="119"/>
      <c r="G224" s="119"/>
      <c r="H224" s="119"/>
      <c r="I224" s="119"/>
    </row>
    <row r="225" spans="1:9" hidden="1" x14ac:dyDescent="0.25">
      <c r="A225" s="119" t="s">
        <v>418</v>
      </c>
      <c r="B225" s="119"/>
      <c r="C225" s="119"/>
      <c r="D225" s="119"/>
      <c r="E225" s="119"/>
      <c r="F225" s="119"/>
      <c r="G225" s="119"/>
      <c r="H225" s="119"/>
      <c r="I225" s="119"/>
    </row>
    <row r="226" spans="1:9" hidden="1" x14ac:dyDescent="0.25">
      <c r="A226" s="119" t="s">
        <v>262</v>
      </c>
      <c r="B226" s="119"/>
      <c r="C226" s="119"/>
      <c r="D226" s="121">
        <v>2022</v>
      </c>
      <c r="E226" s="121">
        <v>2021</v>
      </c>
      <c r="F226" s="129"/>
      <c r="G226" s="119"/>
      <c r="H226" s="119"/>
      <c r="I226" s="119"/>
    </row>
    <row r="227" spans="1:9" hidden="1" x14ac:dyDescent="0.25">
      <c r="A227" s="101" t="s">
        <v>269</v>
      </c>
      <c r="B227" s="130"/>
      <c r="C227" s="130"/>
      <c r="D227" s="122"/>
      <c r="E227" s="131">
        <v>757057.82</v>
      </c>
      <c r="F227" s="129"/>
      <c r="G227" s="119"/>
      <c r="H227" s="119"/>
      <c r="I227" s="119"/>
    </row>
    <row r="228" spans="1:9" hidden="1" x14ac:dyDescent="0.25">
      <c r="A228" s="119"/>
      <c r="B228" s="119"/>
      <c r="C228" s="119"/>
      <c r="D228" s="124"/>
      <c r="E228" s="124">
        <f>SUM(E227:E227)</f>
        <v>757057.82</v>
      </c>
      <c r="F228" s="119"/>
      <c r="G228" s="119"/>
      <c r="H228" s="119"/>
      <c r="I228" s="119"/>
    </row>
    <row r="229" spans="1:9" hidden="1" x14ac:dyDescent="0.25">
      <c r="A229" s="119"/>
      <c r="B229" s="119"/>
      <c r="C229" s="119"/>
      <c r="D229" s="119"/>
      <c r="E229" s="119"/>
      <c r="F229" s="119"/>
      <c r="G229" s="119"/>
      <c r="H229" s="119"/>
      <c r="I229" s="119"/>
    </row>
    <row r="230" spans="1:9" hidden="1" x14ac:dyDescent="0.25">
      <c r="A230" s="119"/>
      <c r="B230" s="119"/>
      <c r="C230" s="119"/>
      <c r="D230" s="119"/>
      <c r="E230" s="119"/>
      <c r="F230" s="119"/>
      <c r="G230" s="119"/>
      <c r="H230" s="119"/>
      <c r="I230" s="119"/>
    </row>
    <row r="231" spans="1:9" hidden="1" x14ac:dyDescent="0.25">
      <c r="A231" s="119"/>
      <c r="B231" s="119"/>
      <c r="C231" s="119"/>
      <c r="D231" s="119"/>
      <c r="E231" s="119"/>
      <c r="F231" s="119"/>
      <c r="G231" s="119"/>
      <c r="H231" s="119"/>
      <c r="I231" s="119"/>
    </row>
    <row r="232" spans="1:9" hidden="1" x14ac:dyDescent="0.25">
      <c r="A232" s="119"/>
      <c r="B232" s="119"/>
      <c r="C232" s="119"/>
      <c r="D232" s="119"/>
      <c r="E232" s="119"/>
      <c r="F232" s="119"/>
      <c r="G232" s="119"/>
      <c r="H232" s="119"/>
      <c r="I232" s="119"/>
    </row>
    <row r="233" spans="1:9" x14ac:dyDescent="0.25">
      <c r="A233" s="119"/>
      <c r="B233" s="119"/>
      <c r="C233" s="119"/>
      <c r="D233" s="119"/>
      <c r="E233" s="119"/>
      <c r="F233" s="119"/>
      <c r="G233" s="119"/>
      <c r="H233" s="119"/>
      <c r="I233" s="119"/>
    </row>
    <row r="234" spans="1:9" x14ac:dyDescent="0.25">
      <c r="A234" s="313" t="s">
        <v>528</v>
      </c>
      <c r="B234" s="313"/>
      <c r="C234" s="313"/>
      <c r="D234" s="313"/>
      <c r="E234" s="313"/>
      <c r="F234" s="313"/>
      <c r="G234" s="119"/>
      <c r="H234" s="119"/>
      <c r="I234" s="119"/>
    </row>
    <row r="235" spans="1:9" x14ac:dyDescent="0.25">
      <c r="A235" s="119" t="s">
        <v>9</v>
      </c>
      <c r="B235" s="119"/>
      <c r="C235" s="119"/>
      <c r="D235" s="119"/>
      <c r="E235" s="119"/>
      <c r="F235" s="119"/>
      <c r="G235" s="119"/>
      <c r="H235" s="119"/>
      <c r="I235" s="119"/>
    </row>
    <row r="236" spans="1:9" x14ac:dyDescent="0.25">
      <c r="A236" s="119" t="s">
        <v>419</v>
      </c>
      <c r="B236" s="119"/>
      <c r="C236" s="119"/>
      <c r="D236" s="119"/>
      <c r="E236" s="119"/>
      <c r="F236" s="119"/>
      <c r="G236" s="119"/>
      <c r="H236" s="119"/>
      <c r="I236" s="119"/>
    </row>
    <row r="237" spans="1:9" x14ac:dyDescent="0.25">
      <c r="A237" s="119" t="s">
        <v>264</v>
      </c>
      <c r="B237" s="119"/>
      <c r="C237" s="119"/>
      <c r="D237" s="121">
        <v>2022</v>
      </c>
      <c r="E237" s="121">
        <v>2021</v>
      </c>
      <c r="F237" s="129"/>
      <c r="G237" s="119"/>
      <c r="H237" s="119"/>
      <c r="I237" s="119"/>
    </row>
    <row r="238" spans="1:9" x14ac:dyDescent="0.25">
      <c r="A238" s="119" t="s">
        <v>9</v>
      </c>
      <c r="B238" s="119"/>
      <c r="C238" s="119"/>
      <c r="D238" s="122">
        <v>14933946.49</v>
      </c>
      <c r="E238" s="157">
        <v>48730</v>
      </c>
      <c r="F238" s="245"/>
      <c r="G238" s="119"/>
      <c r="H238" s="119"/>
      <c r="I238" s="119"/>
    </row>
    <row r="239" spans="1:9" x14ac:dyDescent="0.25">
      <c r="A239" s="119" t="s">
        <v>270</v>
      </c>
      <c r="B239" s="119"/>
      <c r="C239" s="119"/>
      <c r="D239" s="122">
        <f>+'Estado de Situación'!B33</f>
        <v>16288345.249999996</v>
      </c>
      <c r="E239" s="157">
        <v>13169104.48</v>
      </c>
      <c r="F239" s="217"/>
      <c r="G239" s="119"/>
      <c r="H239" s="119"/>
      <c r="I239" s="119"/>
    </row>
    <row r="240" spans="1:9" x14ac:dyDescent="0.25">
      <c r="A240" s="119" t="s">
        <v>409</v>
      </c>
      <c r="B240" s="119"/>
      <c r="C240" s="119"/>
      <c r="D240" s="122">
        <f>+'Estado de Situación'!B34</f>
        <v>0</v>
      </c>
      <c r="E240" s="157">
        <v>2344969.23</v>
      </c>
      <c r="F240" s="217"/>
      <c r="G240" s="119"/>
      <c r="H240" s="119"/>
      <c r="I240" s="119"/>
    </row>
    <row r="241" spans="1:12" x14ac:dyDescent="0.25">
      <c r="A241" s="119"/>
      <c r="B241" s="119"/>
      <c r="C241" s="119"/>
      <c r="D241" s="127">
        <f>SUM(D238:D240)</f>
        <v>31222291.739999995</v>
      </c>
      <c r="E241" s="158">
        <f>SUM(E238:E240)</f>
        <v>15562803.710000001</v>
      </c>
      <c r="F241" s="119"/>
      <c r="G241" s="119"/>
      <c r="H241" s="119"/>
      <c r="I241" s="119"/>
    </row>
    <row r="242" spans="1:12" x14ac:dyDescent="0.25">
      <c r="A242" s="119"/>
      <c r="B242" s="119"/>
      <c r="C242" s="119"/>
      <c r="D242" s="127"/>
      <c r="E242" s="127"/>
      <c r="F242" s="119"/>
      <c r="G242" s="119"/>
      <c r="H242" s="119"/>
      <c r="I242" s="119"/>
    </row>
    <row r="243" spans="1:12" x14ac:dyDescent="0.25">
      <c r="A243" s="119" t="s">
        <v>405</v>
      </c>
      <c r="B243" s="119"/>
      <c r="C243" s="119"/>
      <c r="D243" s="127"/>
      <c r="E243" s="127"/>
      <c r="F243" s="119"/>
      <c r="G243" s="119"/>
      <c r="H243" s="119"/>
      <c r="I243" s="119"/>
    </row>
    <row r="244" spans="1:12" x14ac:dyDescent="0.25">
      <c r="A244" s="119" t="s">
        <v>410</v>
      </c>
      <c r="B244" s="119"/>
      <c r="C244" s="119"/>
      <c r="D244" s="127"/>
      <c r="E244" s="127"/>
      <c r="F244" s="119"/>
      <c r="G244" s="119"/>
      <c r="H244" s="119"/>
      <c r="I244" s="119"/>
    </row>
    <row r="245" spans="1:12" hidden="1" x14ac:dyDescent="0.25">
      <c r="A245" s="119"/>
      <c r="B245" s="119"/>
      <c r="C245" s="119"/>
      <c r="D245" s="127"/>
      <c r="E245" s="127"/>
      <c r="F245" s="119"/>
      <c r="G245" s="119"/>
      <c r="H245" s="119"/>
      <c r="I245" s="119"/>
    </row>
    <row r="246" spans="1:12" hidden="1" x14ac:dyDescent="0.25">
      <c r="A246" s="119"/>
      <c r="B246" s="119"/>
      <c r="C246" s="119"/>
      <c r="D246" s="127"/>
      <c r="E246" s="127"/>
      <c r="F246" s="119"/>
      <c r="G246" s="119"/>
      <c r="H246" s="119"/>
      <c r="I246" s="119"/>
    </row>
    <row r="247" spans="1:12" hidden="1" x14ac:dyDescent="0.25">
      <c r="A247" s="117" t="s">
        <v>13</v>
      </c>
      <c r="B247" s="119"/>
      <c r="C247" s="119"/>
      <c r="D247" s="128"/>
      <c r="E247" s="128"/>
      <c r="F247" s="119"/>
      <c r="G247" s="119"/>
      <c r="H247" s="119"/>
      <c r="I247" s="119"/>
    </row>
    <row r="248" spans="1:12" x14ac:dyDescent="0.25">
      <c r="A248" s="119"/>
      <c r="B248" s="119"/>
      <c r="C248" s="119"/>
      <c r="D248" s="119"/>
      <c r="E248" s="119"/>
      <c r="F248" s="119"/>
      <c r="G248" s="119"/>
      <c r="H248" s="119"/>
      <c r="I248" s="119"/>
    </row>
    <row r="249" spans="1:12" x14ac:dyDescent="0.25">
      <c r="A249" s="119"/>
      <c r="B249" s="119"/>
      <c r="C249" s="119"/>
      <c r="D249" s="119"/>
      <c r="E249" s="119"/>
      <c r="F249" s="119"/>
      <c r="G249" s="119"/>
      <c r="H249" s="119"/>
      <c r="I249" s="119"/>
    </row>
    <row r="250" spans="1:12" x14ac:dyDescent="0.25">
      <c r="A250" s="119"/>
      <c r="B250" s="119"/>
      <c r="C250" s="119"/>
      <c r="D250" s="119"/>
      <c r="E250" s="119"/>
      <c r="F250" s="119"/>
      <c r="G250" s="119"/>
      <c r="H250" s="119"/>
      <c r="I250" s="119"/>
    </row>
    <row r="251" spans="1:12" x14ac:dyDescent="0.25">
      <c r="A251" s="313" t="s">
        <v>529</v>
      </c>
      <c r="B251" s="313"/>
      <c r="C251" s="313"/>
      <c r="D251" s="313"/>
      <c r="E251" s="313"/>
      <c r="F251" s="313"/>
      <c r="G251" s="119"/>
      <c r="H251" s="119"/>
      <c r="I251" s="119"/>
    </row>
    <row r="252" spans="1:12" x14ac:dyDescent="0.25">
      <c r="A252" s="119" t="s">
        <v>420</v>
      </c>
      <c r="B252" s="119"/>
      <c r="C252" s="119"/>
      <c r="D252" s="119"/>
      <c r="E252" s="119"/>
      <c r="F252" s="119"/>
      <c r="G252" s="119"/>
      <c r="H252" s="119"/>
      <c r="I252" s="119"/>
    </row>
    <row r="253" spans="1:12" ht="17.25" customHeight="1" x14ac:dyDescent="0.25">
      <c r="A253" s="117" t="s">
        <v>262</v>
      </c>
      <c r="B253" s="119"/>
      <c r="C253" s="119"/>
      <c r="D253" s="121">
        <v>2022</v>
      </c>
      <c r="E253" s="121">
        <v>2021</v>
      </c>
      <c r="F253" s="119"/>
      <c r="G253" s="119"/>
      <c r="H253" s="119"/>
      <c r="I253" s="119"/>
    </row>
    <row r="254" spans="1:12" ht="17.25" customHeight="1" x14ac:dyDescent="0.25">
      <c r="A254" s="119" t="s">
        <v>440</v>
      </c>
      <c r="B254" s="119"/>
      <c r="C254" s="119"/>
      <c r="D254" s="138">
        <v>102720</v>
      </c>
      <c r="E254" s="157">
        <f>810925+26764+1866798</f>
        <v>2704487</v>
      </c>
      <c r="F254" s="119"/>
      <c r="G254" s="119"/>
      <c r="H254" s="119"/>
      <c r="I254" s="119"/>
      <c r="K254" s="186"/>
    </row>
    <row r="255" spans="1:12" ht="17.25" customHeight="1" x14ac:dyDescent="0.25">
      <c r="A255" s="119" t="s">
        <v>441</v>
      </c>
      <c r="B255" s="119"/>
      <c r="C255" s="119"/>
      <c r="D255" s="138">
        <v>10402.56</v>
      </c>
      <c r="E255" s="157">
        <v>0</v>
      </c>
      <c r="F255" s="119"/>
      <c r="G255" s="119"/>
      <c r="H255" s="119"/>
      <c r="I255" s="119"/>
      <c r="K255" s="187"/>
      <c r="L255" s="187"/>
    </row>
    <row r="256" spans="1:12" ht="17.25" customHeight="1" x14ac:dyDescent="0.25">
      <c r="A256" s="119" t="s">
        <v>442</v>
      </c>
      <c r="B256" s="119"/>
      <c r="C256" s="119"/>
      <c r="D256" s="138">
        <v>436100</v>
      </c>
      <c r="E256" s="157">
        <v>0</v>
      </c>
      <c r="F256" s="119"/>
      <c r="G256" s="119"/>
      <c r="H256" s="119"/>
      <c r="I256" s="119"/>
      <c r="K256" s="186"/>
    </row>
    <row r="257" spans="1:11" ht="17.25" customHeight="1" x14ac:dyDescent="0.25">
      <c r="A257" s="119" t="s">
        <v>443</v>
      </c>
      <c r="B257" s="119"/>
      <c r="C257" s="119"/>
      <c r="D257" s="138">
        <v>195500</v>
      </c>
      <c r="E257" s="157">
        <v>0</v>
      </c>
      <c r="F257" s="119"/>
      <c r="G257" s="119"/>
      <c r="H257" s="119"/>
      <c r="I257" s="119"/>
      <c r="K257" s="186"/>
    </row>
    <row r="258" spans="1:11" ht="17.25" customHeight="1" x14ac:dyDescent="0.25">
      <c r="A258" s="119" t="s">
        <v>444</v>
      </c>
      <c r="B258" s="119"/>
      <c r="C258" s="119"/>
      <c r="D258" s="138">
        <v>11000</v>
      </c>
      <c r="E258" s="157">
        <v>0</v>
      </c>
      <c r="F258" s="119"/>
      <c r="G258" s="119"/>
      <c r="H258" s="119"/>
      <c r="I258" s="119"/>
      <c r="K258" s="187"/>
    </row>
    <row r="259" spans="1:11" x14ac:dyDescent="0.25">
      <c r="A259" s="119" t="s">
        <v>265</v>
      </c>
      <c r="B259" s="119"/>
      <c r="C259" s="119"/>
      <c r="D259" s="261">
        <f>SUM(D254:D258)</f>
        <v>755722.56</v>
      </c>
      <c r="E259" s="124">
        <f>SUM(E254:E258)</f>
        <v>2704487</v>
      </c>
      <c r="F259" s="129"/>
      <c r="G259" s="129"/>
      <c r="H259" s="129"/>
      <c r="I259" s="210"/>
    </row>
    <row r="260" spans="1:11" x14ac:dyDescent="0.25">
      <c r="A260" s="119"/>
      <c r="B260" s="119"/>
      <c r="C260" s="119"/>
      <c r="E260" s="127"/>
      <c r="F260" s="128"/>
      <c r="G260" s="143"/>
      <c r="H260" s="119"/>
      <c r="I260" s="119"/>
    </row>
    <row r="261" spans="1:11" x14ac:dyDescent="0.25">
      <c r="A261" s="313" t="s">
        <v>530</v>
      </c>
      <c r="B261" s="313"/>
      <c r="C261" s="313"/>
      <c r="D261" s="313"/>
      <c r="E261" s="313"/>
      <c r="F261" s="313"/>
      <c r="G261" s="119"/>
      <c r="H261" s="119"/>
      <c r="I261" s="119"/>
    </row>
    <row r="262" spans="1:11" x14ac:dyDescent="0.25">
      <c r="A262" s="119" t="s">
        <v>421</v>
      </c>
      <c r="B262" s="119"/>
      <c r="C262" s="119"/>
      <c r="D262" s="119"/>
      <c r="E262" s="119"/>
      <c r="F262" s="119"/>
      <c r="G262" s="119"/>
      <c r="H262" s="119"/>
      <c r="I262" s="119"/>
    </row>
    <row r="263" spans="1:11" x14ac:dyDescent="0.25">
      <c r="A263" s="314" t="s">
        <v>449</v>
      </c>
      <c r="B263" s="314"/>
      <c r="C263" s="314"/>
      <c r="D263" s="121">
        <v>2022</v>
      </c>
      <c r="E263" s="121">
        <v>2021</v>
      </c>
      <c r="F263" s="119"/>
      <c r="G263" s="128"/>
      <c r="H263" s="119"/>
      <c r="I263" s="119"/>
    </row>
    <row r="264" spans="1:11" x14ac:dyDescent="0.25">
      <c r="A264" s="119" t="s">
        <v>82</v>
      </c>
      <c r="B264" s="119"/>
      <c r="C264" s="119"/>
      <c r="D264" s="122">
        <v>11922979.92</v>
      </c>
      <c r="E264" s="157">
        <v>15804178.200000001</v>
      </c>
      <c r="F264" s="128"/>
      <c r="G264" s="128"/>
      <c r="H264" s="128"/>
      <c r="I264" s="119"/>
    </row>
    <row r="265" spans="1:11" ht="24" customHeight="1" x14ac:dyDescent="0.25">
      <c r="A265" s="119" t="s">
        <v>406</v>
      </c>
      <c r="B265" s="119"/>
      <c r="C265" s="119"/>
      <c r="D265" s="122">
        <v>7948657.0800000001</v>
      </c>
      <c r="E265" s="157">
        <v>10536118.800000001</v>
      </c>
      <c r="F265" s="128"/>
      <c r="G265" s="128"/>
      <c r="H265" s="128"/>
      <c r="I265" s="119"/>
    </row>
    <row r="266" spans="1:11" ht="78.75" customHeight="1" x14ac:dyDescent="0.25">
      <c r="A266" s="155" t="s">
        <v>560</v>
      </c>
      <c r="B266" s="155"/>
      <c r="C266" s="155"/>
      <c r="D266" s="122">
        <v>3469216.88</v>
      </c>
      <c r="E266" s="157">
        <v>0</v>
      </c>
      <c r="F266" s="128"/>
      <c r="G266" s="128"/>
      <c r="H266" s="128"/>
      <c r="I266" s="119"/>
    </row>
    <row r="267" spans="1:11" x14ac:dyDescent="0.25">
      <c r="A267" s="117" t="s">
        <v>400</v>
      </c>
      <c r="B267" s="119"/>
      <c r="C267" s="119"/>
      <c r="D267" s="260">
        <f>SUM(D264:D266)</f>
        <v>23340853.879999999</v>
      </c>
      <c r="E267" s="158">
        <f>SUM(E264:E266)</f>
        <v>26340297</v>
      </c>
      <c r="F267" s="128"/>
      <c r="G267" s="128"/>
      <c r="H267" s="119"/>
      <c r="I267" s="119"/>
    </row>
    <row r="268" spans="1:11" x14ac:dyDescent="0.25">
      <c r="A268" s="117"/>
      <c r="B268" s="119"/>
      <c r="C268" s="119"/>
      <c r="D268" s="127"/>
      <c r="E268" s="127"/>
      <c r="F268" s="128"/>
      <c r="G268" s="128"/>
      <c r="H268" s="119"/>
      <c r="I268" s="119"/>
    </row>
    <row r="269" spans="1:11" x14ac:dyDescent="0.25">
      <c r="A269" s="119"/>
      <c r="B269" s="119"/>
      <c r="C269" s="119"/>
      <c r="E269" s="127"/>
      <c r="F269" s="128"/>
      <c r="G269" s="119"/>
      <c r="H269" s="119"/>
      <c r="I269" s="119"/>
    </row>
    <row r="270" spans="1:11" x14ac:dyDescent="0.25">
      <c r="A270" s="313" t="s">
        <v>531</v>
      </c>
      <c r="B270" s="313"/>
      <c r="C270" s="313"/>
      <c r="D270" s="313"/>
      <c r="E270" s="313"/>
      <c r="F270" s="313"/>
      <c r="G270" s="119"/>
      <c r="H270" s="119"/>
      <c r="I270" s="119"/>
    </row>
    <row r="271" spans="1:11" x14ac:dyDescent="0.25">
      <c r="A271" s="119" t="s">
        <v>421</v>
      </c>
      <c r="B271" s="119"/>
      <c r="C271" s="119"/>
      <c r="D271" s="119"/>
      <c r="E271" s="119"/>
      <c r="F271" s="119"/>
      <c r="G271" s="119"/>
      <c r="H271" s="119"/>
      <c r="I271" s="119"/>
    </row>
    <row r="272" spans="1:11" x14ac:dyDescent="0.25">
      <c r="A272" s="314" t="s">
        <v>449</v>
      </c>
      <c r="B272" s="314"/>
      <c r="C272" s="314"/>
      <c r="D272" s="121">
        <v>2022</v>
      </c>
      <c r="E272" s="121">
        <v>2021</v>
      </c>
      <c r="F272" s="119"/>
      <c r="G272" s="143"/>
      <c r="H272" s="119"/>
      <c r="I272" s="119"/>
    </row>
    <row r="273" spans="1:12" x14ac:dyDescent="0.25">
      <c r="A273" t="s">
        <v>445</v>
      </c>
      <c r="B273" s="119"/>
      <c r="C273" s="119"/>
      <c r="D273" s="208">
        <v>5900</v>
      </c>
      <c r="E273" s="157">
        <v>0</v>
      </c>
      <c r="F273" s="128"/>
      <c r="G273" s="128"/>
      <c r="H273" s="128"/>
      <c r="I273" s="119"/>
    </row>
    <row r="274" spans="1:12" x14ac:dyDescent="0.25">
      <c r="A274" t="s">
        <v>446</v>
      </c>
      <c r="B274" s="119"/>
      <c r="C274" s="119"/>
      <c r="D274" s="208">
        <v>21100</v>
      </c>
      <c r="E274" s="157">
        <v>0</v>
      </c>
      <c r="F274" s="128"/>
      <c r="G274" s="128"/>
      <c r="H274" s="128"/>
      <c r="I274" s="119"/>
    </row>
    <row r="275" spans="1:12" x14ac:dyDescent="0.25">
      <c r="A275" t="s">
        <v>447</v>
      </c>
      <c r="B275" s="119"/>
      <c r="C275" s="119"/>
      <c r="D275" s="208">
        <v>220400</v>
      </c>
      <c r="E275" s="157">
        <v>0</v>
      </c>
      <c r="F275" s="128"/>
      <c r="G275" s="128"/>
      <c r="H275" s="128"/>
      <c r="I275" s="119"/>
    </row>
    <row r="276" spans="1:12" x14ac:dyDescent="0.25">
      <c r="A276" t="s">
        <v>448</v>
      </c>
      <c r="B276" s="119"/>
      <c r="C276" s="119"/>
      <c r="D276" s="208">
        <v>16500</v>
      </c>
      <c r="E276" s="157">
        <v>0</v>
      </c>
      <c r="F276" s="128"/>
      <c r="G276" s="128"/>
      <c r="H276" s="128"/>
      <c r="I276" s="119"/>
    </row>
    <row r="277" spans="1:12" x14ac:dyDescent="0.25">
      <c r="A277" t="s">
        <v>540</v>
      </c>
      <c r="B277" s="119"/>
      <c r="C277" s="119"/>
      <c r="D277">
        <v>0</v>
      </c>
      <c r="E277" s="157"/>
      <c r="F277" s="128"/>
      <c r="G277" s="318"/>
      <c r="H277" s="318"/>
      <c r="I277" s="318"/>
      <c r="J277" s="318"/>
      <c r="K277" s="318"/>
      <c r="L277" s="318"/>
    </row>
    <row r="278" spans="1:12" x14ac:dyDescent="0.25">
      <c r="A278" t="s">
        <v>450</v>
      </c>
      <c r="B278" s="119"/>
      <c r="C278" s="119"/>
      <c r="D278" s="208">
        <v>482500</v>
      </c>
      <c r="E278" s="158">
        <f>SUM(E273:E276)</f>
        <v>0</v>
      </c>
      <c r="F278" s="128"/>
      <c r="G278" s="129"/>
      <c r="H278" s="129"/>
      <c r="I278" s="129"/>
      <c r="J278" s="129"/>
      <c r="K278" s="129"/>
      <c r="L278" s="129"/>
    </row>
    <row r="279" spans="1:12" x14ac:dyDescent="0.25">
      <c r="A279" s="257" t="s">
        <v>541</v>
      </c>
      <c r="B279" s="258"/>
      <c r="C279" s="258"/>
      <c r="D279" s="259">
        <f>SUM(D273:D278)</f>
        <v>746400</v>
      </c>
      <c r="E279" s="127"/>
      <c r="F279" s="209"/>
      <c r="G279" s="317"/>
      <c r="H279" s="317"/>
      <c r="I279" s="317"/>
      <c r="J279" s="211"/>
      <c r="K279" s="211"/>
      <c r="L279" s="129"/>
    </row>
    <row r="280" spans="1:12" x14ac:dyDescent="0.25">
      <c r="A280" s="119"/>
      <c r="B280" s="119"/>
      <c r="C280" s="119"/>
      <c r="E280" s="127"/>
      <c r="F280" s="128"/>
      <c r="G280" s="129"/>
      <c r="H280" s="129"/>
      <c r="I280" s="129"/>
      <c r="J280" s="215"/>
      <c r="K280" s="212"/>
      <c r="L280" s="213"/>
    </row>
    <row r="281" spans="1:12" x14ac:dyDescent="0.25">
      <c r="A281" s="313" t="s">
        <v>542</v>
      </c>
      <c r="B281" s="313"/>
      <c r="C281" s="313"/>
      <c r="D281" s="313"/>
      <c r="E281" s="313"/>
      <c r="F281" s="313"/>
      <c r="G281" s="119"/>
      <c r="H281" s="119"/>
      <c r="I281" s="119"/>
    </row>
    <row r="282" spans="1:12" x14ac:dyDescent="0.25">
      <c r="A282" s="119" t="s">
        <v>421</v>
      </c>
      <c r="B282" s="119"/>
      <c r="C282" s="119"/>
      <c r="D282" s="119"/>
      <c r="E282" s="119"/>
      <c r="F282" s="119"/>
      <c r="G282" s="119"/>
      <c r="H282" s="119"/>
      <c r="I282" s="119"/>
    </row>
    <row r="283" spans="1:12" x14ac:dyDescent="0.25">
      <c r="A283" s="314" t="s">
        <v>449</v>
      </c>
      <c r="B283" s="314"/>
      <c r="C283" s="314"/>
      <c r="D283" s="121">
        <v>2022</v>
      </c>
      <c r="E283" s="121">
        <v>2021</v>
      </c>
      <c r="F283" s="119"/>
      <c r="G283" s="129"/>
      <c r="H283" s="119"/>
      <c r="I283" s="119"/>
    </row>
    <row r="284" spans="1:12" x14ac:dyDescent="0.25">
      <c r="A284" s="119" t="s">
        <v>451</v>
      </c>
      <c r="B284" s="119"/>
      <c r="C284" s="119"/>
      <c r="D284" s="122">
        <v>9740333.1099999994</v>
      </c>
      <c r="E284" s="157">
        <v>0</v>
      </c>
      <c r="F284" s="128"/>
      <c r="G284" s="128"/>
      <c r="H284" s="128"/>
      <c r="I284" s="119"/>
    </row>
    <row r="285" spans="1:12" x14ac:dyDescent="0.25">
      <c r="A285" s="257" t="s">
        <v>543</v>
      </c>
      <c r="B285" s="258"/>
      <c r="C285" s="258"/>
      <c r="D285" s="260">
        <f>SUM(D284:D284)</f>
        <v>9740333.1099999994</v>
      </c>
      <c r="E285" s="158">
        <f>SUM(E284)</f>
        <v>0</v>
      </c>
      <c r="F285" s="128"/>
      <c r="G285" s="128"/>
      <c r="H285" s="119"/>
      <c r="I285" s="119"/>
    </row>
    <row r="286" spans="1:12" x14ac:dyDescent="0.25">
      <c r="A286" s="137"/>
      <c r="B286" s="129"/>
      <c r="C286" s="129"/>
      <c r="D286" s="216">
        <f>+D285+D279+D267+D259</f>
        <v>34583309.549999997</v>
      </c>
      <c r="E286" s="215"/>
      <c r="F286" s="213"/>
      <c r="G286" s="128"/>
      <c r="H286" s="119"/>
      <c r="I286" s="119"/>
    </row>
    <row r="287" spans="1:12" x14ac:dyDescent="0.25">
      <c r="A287" s="214"/>
      <c r="B287" s="129"/>
      <c r="C287" s="129"/>
      <c r="D287" s="215"/>
      <c r="E287" s="215"/>
      <c r="F287" s="213"/>
      <c r="G287" s="128"/>
      <c r="H287" s="119"/>
      <c r="I287" s="119"/>
    </row>
    <row r="288" spans="1:12" x14ac:dyDescent="0.25">
      <c r="A288" s="313" t="s">
        <v>561</v>
      </c>
      <c r="B288" s="313"/>
      <c r="C288" s="313"/>
      <c r="D288" s="313"/>
      <c r="E288" s="313"/>
      <c r="F288" s="313"/>
      <c r="G288" s="119"/>
      <c r="H288" s="119"/>
      <c r="I288" s="119"/>
    </row>
    <row r="289" spans="1:9" x14ac:dyDescent="0.25">
      <c r="A289" s="119" t="s">
        <v>422</v>
      </c>
      <c r="B289" s="119"/>
      <c r="C289" s="119"/>
      <c r="D289" s="119"/>
      <c r="E289" s="119"/>
      <c r="F289" s="119"/>
      <c r="G289" s="119"/>
      <c r="H289" s="119"/>
      <c r="I289" s="119"/>
    </row>
    <row r="290" spans="1:9" x14ac:dyDescent="0.25">
      <c r="A290" s="313" t="s">
        <v>449</v>
      </c>
      <c r="B290" s="313"/>
      <c r="C290" s="313"/>
      <c r="D290" s="121">
        <v>2022</v>
      </c>
      <c r="E290" s="121">
        <v>2021</v>
      </c>
      <c r="F290" s="119"/>
      <c r="G290" s="119"/>
      <c r="H290" s="119"/>
      <c r="I290" s="119"/>
    </row>
    <row r="291" spans="1:9" x14ac:dyDescent="0.25">
      <c r="A291" s="13" t="s">
        <v>452</v>
      </c>
      <c r="B291" s="119"/>
      <c r="C291" s="119"/>
      <c r="D291" s="122">
        <v>330000</v>
      </c>
      <c r="E291" s="157">
        <v>264000</v>
      </c>
      <c r="F291" s="119"/>
      <c r="G291" s="132"/>
      <c r="H291" s="119"/>
      <c r="I291" s="125"/>
    </row>
    <row r="292" spans="1:9" x14ac:dyDescent="0.25">
      <c r="A292" s="13" t="s">
        <v>453</v>
      </c>
      <c r="B292" s="119"/>
      <c r="C292" s="119"/>
      <c r="D292" s="122">
        <v>539871.34</v>
      </c>
      <c r="E292" s="157">
        <v>556602</v>
      </c>
      <c r="F292" s="119"/>
      <c r="G292" s="132"/>
      <c r="H292" s="119"/>
      <c r="I292" s="13"/>
    </row>
    <row r="293" spans="1:9" x14ac:dyDescent="0.25">
      <c r="A293" s="13" t="s">
        <v>454</v>
      </c>
      <c r="B293" s="119"/>
      <c r="C293" s="119"/>
      <c r="D293" s="122">
        <v>88475</v>
      </c>
      <c r="E293" s="157">
        <v>87582</v>
      </c>
      <c r="F293" s="119"/>
      <c r="G293" s="132"/>
      <c r="H293" s="119"/>
      <c r="I293" s="13"/>
    </row>
    <row r="294" spans="1:9" x14ac:dyDescent="0.25">
      <c r="A294" s="13" t="s">
        <v>455</v>
      </c>
      <c r="B294" s="119"/>
      <c r="C294" s="119"/>
      <c r="D294" s="122">
        <v>515884.41</v>
      </c>
      <c r="E294" s="157">
        <v>438001</v>
      </c>
      <c r="F294" s="119"/>
      <c r="G294" s="132"/>
      <c r="H294" s="119"/>
      <c r="I294" s="13"/>
    </row>
    <row r="295" spans="1:9" ht="14.65" customHeight="1" x14ac:dyDescent="0.25">
      <c r="A295" s="13" t="s">
        <v>456</v>
      </c>
      <c r="B295" s="155"/>
      <c r="C295" s="155"/>
      <c r="D295" s="122">
        <v>36500</v>
      </c>
      <c r="E295" s="157">
        <v>0</v>
      </c>
      <c r="F295" s="119"/>
      <c r="G295" s="132"/>
      <c r="H295" s="119"/>
      <c r="I295" s="13"/>
    </row>
    <row r="296" spans="1:9" x14ac:dyDescent="0.25">
      <c r="A296" s="13" t="s">
        <v>457</v>
      </c>
      <c r="B296" s="119"/>
      <c r="C296" s="119"/>
      <c r="D296" s="122">
        <v>20000</v>
      </c>
      <c r="E296" s="157">
        <v>25000</v>
      </c>
      <c r="F296" s="119"/>
      <c r="G296" s="132"/>
      <c r="H296" s="119"/>
      <c r="I296" s="13"/>
    </row>
    <row r="297" spans="1:9" x14ac:dyDescent="0.25">
      <c r="A297" s="13" t="s">
        <v>399</v>
      </c>
      <c r="B297" s="119"/>
      <c r="C297" s="119"/>
      <c r="D297" s="122">
        <v>562594.44999999995</v>
      </c>
      <c r="E297" s="157">
        <f>144000+509495</f>
        <v>653495</v>
      </c>
      <c r="F297" s="119"/>
      <c r="G297" s="119"/>
      <c r="H297" s="119"/>
      <c r="I297" s="13"/>
    </row>
    <row r="298" spans="1:9" x14ac:dyDescent="0.25">
      <c r="A298" s="13" t="s">
        <v>458</v>
      </c>
      <c r="B298" s="119"/>
      <c r="C298" s="119"/>
      <c r="D298" s="122">
        <v>144000</v>
      </c>
      <c r="E298" s="157">
        <v>0</v>
      </c>
      <c r="F298" s="119"/>
      <c r="G298" s="119"/>
      <c r="H298" s="119"/>
      <c r="I298" s="13"/>
    </row>
    <row r="299" spans="1:9" x14ac:dyDescent="0.25">
      <c r="A299" s="13" t="s">
        <v>459</v>
      </c>
      <c r="B299" s="119"/>
      <c r="C299" s="119"/>
      <c r="D299" s="122">
        <v>15736.35</v>
      </c>
      <c r="E299" s="157">
        <v>0</v>
      </c>
      <c r="F299" s="119"/>
      <c r="G299" s="132"/>
      <c r="H299" s="119"/>
      <c r="I299" s="13"/>
    </row>
    <row r="300" spans="1:9" x14ac:dyDescent="0.25">
      <c r="A300" s="13" t="s">
        <v>460</v>
      </c>
      <c r="B300" s="119"/>
      <c r="C300" s="119"/>
      <c r="D300" s="122">
        <v>216000</v>
      </c>
      <c r="E300" s="157">
        <v>216000</v>
      </c>
      <c r="F300" s="119"/>
      <c r="G300" s="119"/>
      <c r="H300" s="119"/>
      <c r="I300" s="13"/>
    </row>
    <row r="301" spans="1:9" x14ac:dyDescent="0.25">
      <c r="A301" s="13" t="s">
        <v>461</v>
      </c>
      <c r="B301" s="119"/>
      <c r="C301" s="119"/>
      <c r="D301" s="122">
        <v>636916.61</v>
      </c>
      <c r="E301" s="157">
        <v>619625</v>
      </c>
      <c r="F301" s="119"/>
      <c r="G301" s="119"/>
      <c r="H301" s="119"/>
      <c r="I301" s="13"/>
    </row>
    <row r="302" spans="1:9" x14ac:dyDescent="0.25">
      <c r="A302" s="13" t="s">
        <v>462</v>
      </c>
      <c r="B302" s="119"/>
      <c r="C302" s="119"/>
      <c r="D302" s="122">
        <v>7638178.9100000001</v>
      </c>
      <c r="E302" s="157">
        <v>7228532</v>
      </c>
      <c r="F302" s="119"/>
      <c r="G302" s="132"/>
      <c r="H302" s="119"/>
      <c r="I302" s="13"/>
    </row>
    <row r="303" spans="1:9" x14ac:dyDescent="0.25">
      <c r="A303" s="119" t="s">
        <v>267</v>
      </c>
      <c r="B303" s="119"/>
      <c r="C303" s="119"/>
      <c r="D303" s="127">
        <f>SUM(D291:D302)</f>
        <v>10744157.07</v>
      </c>
      <c r="E303" s="158">
        <f>SUM(E291:E302)</f>
        <v>10088837</v>
      </c>
      <c r="F303" s="217"/>
      <c r="G303" s="119"/>
      <c r="H303" s="119"/>
      <c r="I303" s="119"/>
    </row>
    <row r="304" spans="1:9" x14ac:dyDescent="0.25">
      <c r="A304" s="119"/>
      <c r="B304" s="119"/>
      <c r="C304" s="119"/>
      <c r="D304" s="127"/>
      <c r="E304" s="158"/>
      <c r="F304" s="119"/>
      <c r="G304" s="119"/>
      <c r="H304" s="119"/>
      <c r="I304" s="119"/>
    </row>
    <row r="305" spans="1:9" x14ac:dyDescent="0.25">
      <c r="A305" s="119"/>
      <c r="B305" s="119"/>
      <c r="C305" s="119"/>
      <c r="D305" s="127"/>
      <c r="E305" s="158"/>
      <c r="F305" s="119"/>
      <c r="G305" s="119"/>
      <c r="H305" s="119"/>
      <c r="I305" s="119"/>
    </row>
    <row r="306" spans="1:9" x14ac:dyDescent="0.25">
      <c r="A306" s="119"/>
      <c r="B306" s="119"/>
      <c r="C306" s="119"/>
      <c r="D306" s="119"/>
      <c r="E306" s="119"/>
      <c r="F306" s="119"/>
      <c r="G306" s="119"/>
      <c r="H306" s="119"/>
      <c r="I306" s="119"/>
    </row>
    <row r="307" spans="1:9" x14ac:dyDescent="0.25">
      <c r="A307" s="313" t="s">
        <v>562</v>
      </c>
      <c r="B307" s="313"/>
      <c r="C307" s="313"/>
      <c r="D307" s="313"/>
      <c r="E307" s="313"/>
      <c r="F307" s="313"/>
      <c r="G307" s="119"/>
      <c r="H307" s="119"/>
      <c r="I307" s="119"/>
    </row>
    <row r="308" spans="1:9" x14ac:dyDescent="0.25">
      <c r="A308" s="119" t="s">
        <v>423</v>
      </c>
      <c r="B308" s="119"/>
      <c r="C308" s="119"/>
      <c r="D308" s="119"/>
      <c r="E308" s="119"/>
      <c r="F308" s="119"/>
      <c r="G308" s="119"/>
      <c r="H308" s="119"/>
      <c r="I308" s="119"/>
    </row>
    <row r="309" spans="1:9" x14ac:dyDescent="0.25">
      <c r="A309" s="314" t="s">
        <v>449</v>
      </c>
      <c r="B309" s="314"/>
      <c r="C309" s="314"/>
      <c r="D309" s="121">
        <v>2022</v>
      </c>
      <c r="E309" s="121">
        <v>2021</v>
      </c>
      <c r="F309" s="119"/>
      <c r="G309" s="119"/>
      <c r="H309" s="119"/>
      <c r="I309" s="119"/>
    </row>
    <row r="310" spans="1:9" x14ac:dyDescent="0.25">
      <c r="A310" s="119" t="s">
        <v>463</v>
      </c>
      <c r="B310" s="119"/>
      <c r="C310" s="119"/>
      <c r="D310" s="264">
        <v>795440.25</v>
      </c>
      <c r="E310" s="157">
        <v>736950</v>
      </c>
      <c r="F310" s="119"/>
      <c r="G310" s="130"/>
      <c r="H310" s="119"/>
      <c r="I310" s="119"/>
    </row>
    <row r="311" spans="1:9" x14ac:dyDescent="0.25">
      <c r="A311" s="119" t="s">
        <v>464</v>
      </c>
      <c r="B311" s="119"/>
      <c r="C311" s="119"/>
      <c r="D311" s="264">
        <v>236400</v>
      </c>
      <c r="E311" s="157">
        <v>111100</v>
      </c>
      <c r="F311" s="119"/>
      <c r="G311" s="130"/>
      <c r="H311" s="119"/>
      <c r="I311" s="119"/>
    </row>
    <row r="312" spans="1:9" x14ac:dyDescent="0.25">
      <c r="A312" s="119" t="s">
        <v>465</v>
      </c>
      <c r="B312" s="119"/>
      <c r="C312" s="119"/>
      <c r="D312" s="264">
        <v>148700</v>
      </c>
      <c r="E312" s="157">
        <v>254400</v>
      </c>
      <c r="F312" s="119"/>
      <c r="G312" s="130"/>
      <c r="H312" s="119"/>
      <c r="I312" s="119"/>
    </row>
    <row r="313" spans="1:9" x14ac:dyDescent="0.25">
      <c r="A313" s="119"/>
      <c r="B313" s="119"/>
      <c r="C313" s="119"/>
      <c r="D313" s="124">
        <f>SUM(D310:D312)</f>
        <v>1180540.25</v>
      </c>
      <c r="E313" s="158">
        <f>SUM(E310:E312)</f>
        <v>1102450</v>
      </c>
      <c r="F313" s="119"/>
      <c r="G313" s="130"/>
      <c r="H313" s="119"/>
      <c r="I313" s="119"/>
    </row>
    <row r="314" spans="1:9" x14ac:dyDescent="0.25">
      <c r="A314" s="119"/>
      <c r="B314" s="119"/>
      <c r="C314" s="119"/>
      <c r="D314" s="124"/>
      <c r="E314" s="156"/>
      <c r="F314" s="119"/>
      <c r="G314" s="130"/>
      <c r="H314" s="119"/>
      <c r="I314" s="119"/>
    </row>
    <row r="315" spans="1:9" x14ac:dyDescent="0.25">
      <c r="A315" s="313" t="s">
        <v>563</v>
      </c>
      <c r="B315" s="313"/>
      <c r="C315" s="313"/>
      <c r="D315" s="313"/>
      <c r="E315" s="313"/>
      <c r="F315" s="313"/>
      <c r="G315" s="119"/>
      <c r="H315" s="119"/>
      <c r="I315" s="119"/>
    </row>
    <row r="316" spans="1:9" x14ac:dyDescent="0.25">
      <c r="A316" s="119" t="s">
        <v>407</v>
      </c>
      <c r="B316" s="119"/>
      <c r="C316" s="119"/>
      <c r="D316" s="119"/>
      <c r="E316" s="119"/>
      <c r="F316" s="119"/>
      <c r="G316" s="119"/>
      <c r="H316" s="119"/>
      <c r="I316" s="119"/>
    </row>
    <row r="317" spans="1:9" x14ac:dyDescent="0.25">
      <c r="A317" s="314" t="s">
        <v>449</v>
      </c>
      <c r="B317" s="314"/>
      <c r="C317" s="314"/>
      <c r="D317" s="121">
        <v>2022</v>
      </c>
      <c r="E317" s="121">
        <v>2021</v>
      </c>
      <c r="F317" s="119"/>
      <c r="G317" s="119"/>
      <c r="H317" s="119"/>
      <c r="I317" s="119"/>
    </row>
    <row r="318" spans="1:9" x14ac:dyDescent="0.25">
      <c r="A318" s="119" t="s">
        <v>466</v>
      </c>
      <c r="B318" s="119"/>
      <c r="C318" s="119"/>
      <c r="D318" s="133">
        <v>237072.72</v>
      </c>
      <c r="E318" s="157">
        <v>182298</v>
      </c>
      <c r="F318" s="119"/>
      <c r="G318" s="119"/>
      <c r="H318" s="119"/>
      <c r="I318" s="119"/>
    </row>
    <row r="319" spans="1:9" x14ac:dyDescent="0.25">
      <c r="A319" s="119" t="s">
        <v>467</v>
      </c>
      <c r="B319" s="119"/>
      <c r="C319" s="119"/>
      <c r="D319" s="133">
        <v>3200</v>
      </c>
      <c r="E319" s="157">
        <v>2000</v>
      </c>
      <c r="F319" s="119"/>
      <c r="G319" s="119"/>
      <c r="H319" s="119"/>
      <c r="I319" s="119"/>
    </row>
    <row r="320" spans="1:9" x14ac:dyDescent="0.25">
      <c r="A320" s="119" t="s">
        <v>273</v>
      </c>
      <c r="B320" s="119"/>
      <c r="C320" s="119"/>
      <c r="D320" s="133">
        <v>66253.55</v>
      </c>
      <c r="E320" s="157">
        <v>1331393</v>
      </c>
      <c r="F320" s="119"/>
      <c r="G320" s="119"/>
      <c r="H320" s="119"/>
      <c r="I320" s="119"/>
    </row>
    <row r="321" spans="1:9" x14ac:dyDescent="0.25">
      <c r="A321" s="119" t="s">
        <v>468</v>
      </c>
      <c r="B321" s="119"/>
      <c r="C321" s="119"/>
      <c r="D321" s="133">
        <v>265663.64</v>
      </c>
      <c r="E321" s="157">
        <v>168089</v>
      </c>
      <c r="F321" s="119"/>
      <c r="G321" s="119"/>
      <c r="H321" s="119"/>
      <c r="I321" s="119"/>
    </row>
    <row r="322" spans="1:9" x14ac:dyDescent="0.25">
      <c r="A322" s="119" t="s">
        <v>469</v>
      </c>
      <c r="B322" s="119"/>
      <c r="C322" s="119"/>
      <c r="D322" s="133">
        <v>90214.16</v>
      </c>
      <c r="E322" s="157">
        <v>67488.56</v>
      </c>
      <c r="F322" s="119"/>
      <c r="G322" s="119"/>
      <c r="H322" s="119"/>
      <c r="I322" s="119"/>
    </row>
    <row r="323" spans="1:9" x14ac:dyDescent="0.25">
      <c r="A323" s="119" t="s">
        <v>470</v>
      </c>
      <c r="B323" s="119"/>
      <c r="C323" s="119"/>
      <c r="D323" s="133">
        <v>178907.27000000002</v>
      </c>
      <c r="E323" s="157">
        <v>146189</v>
      </c>
      <c r="F323" s="119"/>
      <c r="G323" s="119"/>
      <c r="H323" s="119"/>
      <c r="I323" s="119"/>
    </row>
    <row r="324" spans="1:9" x14ac:dyDescent="0.25">
      <c r="A324" s="119" t="s">
        <v>471</v>
      </c>
      <c r="B324" s="119"/>
      <c r="C324" s="119"/>
      <c r="D324" s="133">
        <v>41369.480000000003</v>
      </c>
      <c r="E324" s="157">
        <v>16385</v>
      </c>
      <c r="F324" s="119"/>
      <c r="G324" s="119"/>
      <c r="H324" s="119"/>
      <c r="I324" s="119"/>
    </row>
    <row r="325" spans="1:9" x14ac:dyDescent="0.25">
      <c r="A325" s="119" t="s">
        <v>472</v>
      </c>
      <c r="B325" s="119"/>
      <c r="C325" s="119"/>
      <c r="D325" s="133">
        <v>74438.92</v>
      </c>
      <c r="E325" s="157">
        <v>56003</v>
      </c>
      <c r="F325" s="119"/>
      <c r="G325" s="119"/>
      <c r="H325" s="119"/>
      <c r="I325" s="119"/>
    </row>
    <row r="326" spans="1:9" x14ac:dyDescent="0.25">
      <c r="A326" s="119" t="s">
        <v>473</v>
      </c>
      <c r="B326" s="119"/>
      <c r="C326" s="119"/>
      <c r="D326" s="133">
        <v>4642</v>
      </c>
      <c r="E326" s="157">
        <v>6840</v>
      </c>
      <c r="F326" s="119"/>
      <c r="G326" s="119"/>
      <c r="H326" s="119"/>
      <c r="I326" s="119"/>
    </row>
    <row r="327" spans="1:9" x14ac:dyDescent="0.25">
      <c r="A327" s="119" t="s">
        <v>474</v>
      </c>
      <c r="B327" s="119"/>
      <c r="C327" s="119"/>
      <c r="D327" s="133">
        <v>50167.85</v>
      </c>
      <c r="E327" s="157">
        <v>63945</v>
      </c>
      <c r="F327" s="119"/>
      <c r="G327" s="119"/>
      <c r="H327" s="119"/>
      <c r="I327" s="119"/>
    </row>
    <row r="328" spans="1:9" x14ac:dyDescent="0.25">
      <c r="A328" s="119" t="s">
        <v>475</v>
      </c>
      <c r="B328" s="119"/>
      <c r="C328" s="119"/>
      <c r="D328" s="133">
        <v>37200</v>
      </c>
      <c r="E328" s="157">
        <v>5000</v>
      </c>
      <c r="F328" s="119"/>
      <c r="G328" s="119"/>
      <c r="H328" s="119"/>
      <c r="I328" s="119"/>
    </row>
    <row r="329" spans="1:9" x14ac:dyDescent="0.25">
      <c r="A329" s="119" t="s">
        <v>476</v>
      </c>
      <c r="B329" s="119"/>
      <c r="C329" s="119"/>
      <c r="D329" s="133">
        <v>229566.49000000002</v>
      </c>
      <c r="E329" s="157">
        <v>0</v>
      </c>
      <c r="F329" s="128"/>
      <c r="G329" s="128"/>
      <c r="H329" s="128"/>
      <c r="I329" s="119"/>
    </row>
    <row r="330" spans="1:9" x14ac:dyDescent="0.25">
      <c r="A330" s="119" t="s">
        <v>274</v>
      </c>
      <c r="B330" s="119"/>
      <c r="C330" s="119"/>
      <c r="D330" s="133">
        <v>1817424.89</v>
      </c>
      <c r="E330" s="157">
        <v>0</v>
      </c>
      <c r="F330" s="128"/>
      <c r="G330" s="128"/>
      <c r="H330" s="128"/>
      <c r="I330" s="119"/>
    </row>
    <row r="331" spans="1:9" x14ac:dyDescent="0.25">
      <c r="A331" s="119" t="s">
        <v>539</v>
      </c>
      <c r="B331" s="119"/>
      <c r="C331" s="119"/>
      <c r="D331" s="133">
        <v>0</v>
      </c>
      <c r="E331" s="157">
        <v>167680</v>
      </c>
      <c r="F331" s="128"/>
      <c r="G331" s="128"/>
      <c r="H331" s="128"/>
      <c r="I331" s="119"/>
    </row>
    <row r="332" spans="1:9" x14ac:dyDescent="0.25">
      <c r="A332" s="117" t="s">
        <v>120</v>
      </c>
      <c r="B332" s="119"/>
      <c r="C332" s="119"/>
      <c r="D332" s="260">
        <f>SUM(D318:D331)</f>
        <v>3096120.9699999997</v>
      </c>
      <c r="E332" s="158">
        <f>SUM(E318:E331)</f>
        <v>2213310.56</v>
      </c>
      <c r="F332" s="128"/>
      <c r="G332" s="128"/>
      <c r="H332" s="128"/>
      <c r="I332" s="119"/>
    </row>
    <row r="333" spans="1:9" x14ac:dyDescent="0.25">
      <c r="A333" s="119"/>
      <c r="B333" s="119"/>
      <c r="C333" s="119"/>
      <c r="D333" s="127"/>
      <c r="E333" s="127"/>
      <c r="F333" s="128"/>
      <c r="G333" s="128"/>
      <c r="H333" s="128"/>
      <c r="I333" s="119"/>
    </row>
    <row r="334" spans="1:9" x14ac:dyDescent="0.25">
      <c r="A334" s="316" t="s">
        <v>564</v>
      </c>
      <c r="B334" s="316"/>
      <c r="C334" s="316"/>
      <c r="D334" s="316"/>
      <c r="E334" s="316"/>
      <c r="F334" s="316"/>
      <c r="G334" s="128"/>
      <c r="H334" s="128"/>
      <c r="I334" s="119"/>
    </row>
    <row r="335" spans="1:9" x14ac:dyDescent="0.25">
      <c r="A335" s="119" t="s">
        <v>424</v>
      </c>
      <c r="B335" s="119"/>
      <c r="C335" s="119"/>
      <c r="D335" s="134"/>
      <c r="E335" s="134"/>
      <c r="F335" s="128"/>
      <c r="G335" s="128"/>
      <c r="H335" s="128"/>
      <c r="I335" s="119"/>
    </row>
    <row r="336" spans="1:9" x14ac:dyDescent="0.25">
      <c r="A336" s="314" t="s">
        <v>449</v>
      </c>
      <c r="B336" s="314"/>
      <c r="C336" s="314"/>
      <c r="D336" s="121">
        <v>2022</v>
      </c>
      <c r="E336" s="121">
        <v>2021</v>
      </c>
      <c r="F336" s="119"/>
      <c r="G336" s="119"/>
      <c r="H336" s="119"/>
      <c r="I336" s="119"/>
    </row>
    <row r="337" spans="1:9" x14ac:dyDescent="0.25">
      <c r="A337" s="119" t="s">
        <v>568</v>
      </c>
      <c r="B337" s="119"/>
      <c r="C337" s="119"/>
      <c r="D337" s="122"/>
      <c r="E337" s="201">
        <v>1069905</v>
      </c>
      <c r="F337" s="119"/>
      <c r="G337" s="119"/>
      <c r="H337" s="119"/>
      <c r="I337" s="119"/>
    </row>
    <row r="338" spans="1:9" x14ac:dyDescent="0.25">
      <c r="A338" s="119" t="s">
        <v>569</v>
      </c>
      <c r="B338" s="119"/>
      <c r="C338" s="119"/>
      <c r="D338" s="122">
        <v>271925.36</v>
      </c>
      <c r="E338" s="201"/>
      <c r="F338" s="119"/>
      <c r="G338" s="119"/>
      <c r="H338" s="119"/>
      <c r="I338" s="119"/>
    </row>
    <row r="339" spans="1:9" x14ac:dyDescent="0.25">
      <c r="A339" s="119" t="s">
        <v>570</v>
      </c>
      <c r="B339" s="119"/>
      <c r="C339" s="119"/>
      <c r="D339" s="122">
        <v>14896.47</v>
      </c>
      <c r="E339" s="201"/>
      <c r="F339" s="119"/>
      <c r="G339" s="119"/>
      <c r="H339" s="119"/>
      <c r="I339" s="119"/>
    </row>
    <row r="340" spans="1:9" x14ac:dyDescent="0.25">
      <c r="A340" s="119" t="s">
        <v>271</v>
      </c>
      <c r="B340" s="119"/>
      <c r="C340" s="119"/>
      <c r="D340" s="262">
        <v>63341.05</v>
      </c>
      <c r="E340" s="201">
        <v>0</v>
      </c>
      <c r="F340" s="119"/>
      <c r="G340" s="119"/>
      <c r="H340" s="119"/>
      <c r="I340" s="119"/>
    </row>
    <row r="341" spans="1:9" x14ac:dyDescent="0.25">
      <c r="A341" s="119" t="s">
        <v>272</v>
      </c>
      <c r="B341" s="119"/>
      <c r="C341" s="119"/>
      <c r="D341" s="262">
        <v>730808.48</v>
      </c>
      <c r="E341" s="201">
        <v>0</v>
      </c>
      <c r="F341" s="119"/>
      <c r="G341" s="119"/>
      <c r="H341" s="119"/>
      <c r="I341" s="119"/>
    </row>
    <row r="342" spans="1:9" x14ac:dyDescent="0.25">
      <c r="A342" s="117" t="s">
        <v>544</v>
      </c>
      <c r="B342" s="119"/>
      <c r="C342" s="119"/>
      <c r="D342" s="127">
        <f>SUM(D337:D341)</f>
        <v>1080971.3599999999</v>
      </c>
      <c r="E342" s="202">
        <f>SUM(E337:E341)</f>
        <v>1069905</v>
      </c>
      <c r="F342" s="119"/>
      <c r="G342" s="119"/>
      <c r="H342" s="119"/>
      <c r="I342" s="119"/>
    </row>
    <row r="343" spans="1:9" x14ac:dyDescent="0.25">
      <c r="A343" s="119"/>
      <c r="B343" s="119"/>
      <c r="C343" s="119"/>
      <c r="D343" s="119"/>
      <c r="E343" s="119"/>
      <c r="F343" s="119"/>
      <c r="G343" s="119"/>
      <c r="H343" s="119"/>
      <c r="I343" s="119"/>
    </row>
    <row r="344" spans="1:9" x14ac:dyDescent="0.25">
      <c r="A344" s="313" t="s">
        <v>565</v>
      </c>
      <c r="B344" s="313"/>
      <c r="C344" s="313"/>
      <c r="D344" s="313"/>
      <c r="E344" s="313"/>
      <c r="F344" s="313"/>
      <c r="G344" s="119"/>
      <c r="H344" s="119"/>
      <c r="I344" s="119"/>
    </row>
    <row r="345" spans="1:9" x14ac:dyDescent="0.25">
      <c r="A345" s="119" t="s">
        <v>425</v>
      </c>
      <c r="B345" s="119"/>
      <c r="C345" s="119"/>
      <c r="D345" s="119"/>
      <c r="E345" s="119"/>
      <c r="F345" s="119"/>
      <c r="G345" s="119"/>
      <c r="H345" s="119"/>
      <c r="I345" s="119"/>
    </row>
    <row r="346" spans="1:9" x14ac:dyDescent="0.25">
      <c r="A346" s="314" t="s">
        <v>449</v>
      </c>
      <c r="B346" s="314"/>
      <c r="C346" s="314"/>
      <c r="D346" s="121">
        <v>2022</v>
      </c>
      <c r="E346" s="121">
        <v>2021</v>
      </c>
      <c r="F346" s="119"/>
      <c r="G346" s="119"/>
      <c r="H346" s="119"/>
      <c r="I346" s="119"/>
    </row>
    <row r="347" spans="1:9" x14ac:dyDescent="0.25">
      <c r="A347" s="119"/>
      <c r="B347" s="119"/>
      <c r="C347" s="119"/>
      <c r="D347" s="133"/>
      <c r="E347" s="157"/>
      <c r="F347" s="129"/>
      <c r="G347" s="129"/>
      <c r="H347" s="129"/>
      <c r="I347" s="210"/>
    </row>
    <row r="348" spans="1:9" x14ac:dyDescent="0.25">
      <c r="A348" s="119" t="s">
        <v>477</v>
      </c>
      <c r="B348" s="119"/>
      <c r="C348" s="119"/>
      <c r="D348" s="133">
        <v>0</v>
      </c>
      <c r="E348" s="157">
        <v>15266</v>
      </c>
      <c r="F348" s="129"/>
      <c r="G348" s="129"/>
      <c r="H348" s="129"/>
      <c r="I348" s="210"/>
    </row>
    <row r="349" spans="1:9" x14ac:dyDescent="0.25">
      <c r="A349" s="119" t="s">
        <v>478</v>
      </c>
      <c r="B349" s="119"/>
      <c r="C349" s="119"/>
      <c r="D349" s="263">
        <v>607246.12</v>
      </c>
      <c r="E349" s="157">
        <f>179514+50000+10825+2500</f>
        <v>242839</v>
      </c>
      <c r="F349" s="129"/>
      <c r="G349" s="129"/>
      <c r="H349" s="129"/>
      <c r="I349" s="210"/>
    </row>
    <row r="350" spans="1:9" x14ac:dyDescent="0.25">
      <c r="A350" s="119" t="s">
        <v>479</v>
      </c>
      <c r="B350" s="119"/>
      <c r="C350" s="119"/>
      <c r="D350" s="263">
        <v>52128.95</v>
      </c>
      <c r="E350" s="157">
        <v>50797</v>
      </c>
      <c r="F350" s="129"/>
      <c r="G350" s="129"/>
      <c r="H350" s="129"/>
      <c r="I350" s="210"/>
    </row>
    <row r="351" spans="1:9" x14ac:dyDescent="0.25">
      <c r="A351" s="119" t="s">
        <v>480</v>
      </c>
      <c r="B351" s="119"/>
      <c r="C351" s="119"/>
      <c r="D351" s="263">
        <v>718271.24</v>
      </c>
      <c r="E351" s="157">
        <f>595536+45519</f>
        <v>641055</v>
      </c>
      <c r="F351" s="129"/>
      <c r="G351" s="129"/>
      <c r="H351" s="129"/>
      <c r="I351" s="210"/>
    </row>
    <row r="352" spans="1:9" x14ac:dyDescent="0.25">
      <c r="A352" s="119" t="s">
        <v>481</v>
      </c>
      <c r="B352" s="119"/>
      <c r="C352" s="119"/>
      <c r="D352" s="263">
        <v>135795.54999999999</v>
      </c>
      <c r="E352" s="157">
        <f>158132+14723</f>
        <v>172855</v>
      </c>
      <c r="F352" s="129"/>
      <c r="G352" s="129"/>
      <c r="H352" s="129"/>
      <c r="I352" s="210"/>
    </row>
    <row r="353" spans="1:9" x14ac:dyDescent="0.25">
      <c r="A353" s="119" t="s">
        <v>482</v>
      </c>
      <c r="B353" s="119"/>
      <c r="C353" s="119"/>
      <c r="D353" s="263">
        <v>0</v>
      </c>
      <c r="E353" s="157">
        <f>94325+86355</f>
        <v>180680</v>
      </c>
      <c r="F353" s="129"/>
      <c r="G353" s="129"/>
      <c r="H353" s="129"/>
      <c r="I353" s="210"/>
    </row>
    <row r="354" spans="1:9" x14ac:dyDescent="0.25">
      <c r="A354" s="119" t="s">
        <v>483</v>
      </c>
      <c r="B354" s="119"/>
      <c r="C354" s="119"/>
      <c r="D354" s="263">
        <v>0</v>
      </c>
      <c r="E354" s="157">
        <v>23653</v>
      </c>
      <c r="F354" s="119"/>
      <c r="G354" s="119"/>
      <c r="H354" s="119"/>
      <c r="I354" s="119"/>
    </row>
    <row r="355" spans="1:9" x14ac:dyDescent="0.25">
      <c r="A355" s="119" t="s">
        <v>484</v>
      </c>
      <c r="B355" s="119"/>
      <c r="C355" s="119"/>
      <c r="D355" s="263">
        <v>0</v>
      </c>
      <c r="E355" s="157">
        <v>0</v>
      </c>
      <c r="F355" s="119"/>
      <c r="G355" s="119"/>
      <c r="H355" s="119"/>
      <c r="I355" s="119"/>
    </row>
    <row r="356" spans="1:9" x14ac:dyDescent="0.25">
      <c r="A356" s="119" t="s">
        <v>485</v>
      </c>
      <c r="B356" s="119"/>
      <c r="C356" s="119"/>
      <c r="D356" s="263">
        <v>42500</v>
      </c>
      <c r="E356" s="157">
        <v>44588</v>
      </c>
      <c r="F356" s="119"/>
      <c r="G356" s="256"/>
      <c r="H356" s="119"/>
      <c r="I356" s="119"/>
    </row>
    <row r="357" spans="1:9" x14ac:dyDescent="0.25">
      <c r="A357" s="119" t="s">
        <v>486</v>
      </c>
      <c r="B357" s="135"/>
      <c r="C357" s="119"/>
      <c r="D357" s="264">
        <v>208070.04</v>
      </c>
      <c r="E357" s="157">
        <f>4356+3500</f>
        <v>7856</v>
      </c>
      <c r="F357" s="119"/>
      <c r="G357" s="256"/>
      <c r="H357" s="119"/>
      <c r="I357" s="119"/>
    </row>
    <row r="358" spans="1:9" x14ac:dyDescent="0.25">
      <c r="A358" s="119" t="s">
        <v>487</v>
      </c>
      <c r="B358" s="135"/>
      <c r="C358" s="119"/>
      <c r="D358" s="264">
        <v>76673.86</v>
      </c>
      <c r="E358" s="157">
        <v>28218</v>
      </c>
      <c r="F358" s="119"/>
      <c r="G358" s="256"/>
      <c r="H358" s="119"/>
      <c r="I358" s="119"/>
    </row>
    <row r="359" spans="1:9" x14ac:dyDescent="0.25">
      <c r="A359" s="119" t="s">
        <v>488</v>
      </c>
      <c r="B359" s="135"/>
      <c r="C359" s="119"/>
      <c r="D359" s="264">
        <v>44040</v>
      </c>
      <c r="E359" s="157">
        <v>76475</v>
      </c>
      <c r="F359" s="119"/>
      <c r="G359" s="119"/>
      <c r="H359" s="119"/>
      <c r="I359" s="119"/>
    </row>
    <row r="360" spans="1:9" x14ac:dyDescent="0.25">
      <c r="A360" s="119" t="s">
        <v>489</v>
      </c>
      <c r="B360" s="135"/>
      <c r="C360" s="119"/>
      <c r="D360" s="264">
        <v>20000</v>
      </c>
      <c r="E360" s="157">
        <v>0</v>
      </c>
      <c r="F360" s="119"/>
      <c r="G360" s="119"/>
      <c r="H360" s="119"/>
      <c r="I360" s="119"/>
    </row>
    <row r="361" spans="1:9" x14ac:dyDescent="0.25">
      <c r="A361" s="119" t="s">
        <v>490</v>
      </c>
      <c r="B361" s="135"/>
      <c r="C361" s="119"/>
      <c r="D361" s="264">
        <v>74001.2</v>
      </c>
      <c r="E361" s="157">
        <v>76882</v>
      </c>
      <c r="F361" s="119"/>
      <c r="G361" s="119"/>
      <c r="H361" s="119"/>
      <c r="I361" s="119"/>
    </row>
    <row r="362" spans="1:9" x14ac:dyDescent="0.25">
      <c r="A362" s="119" t="s">
        <v>491</v>
      </c>
      <c r="B362" s="135"/>
      <c r="C362" s="119"/>
      <c r="D362" s="264">
        <v>109950</v>
      </c>
      <c r="E362" s="157">
        <v>0</v>
      </c>
      <c r="F362" s="119"/>
      <c r="G362" s="119"/>
      <c r="H362" s="119"/>
      <c r="I362" s="119"/>
    </row>
    <row r="363" spans="1:9" x14ac:dyDescent="0.25">
      <c r="A363" s="119"/>
      <c r="B363" s="119"/>
      <c r="C363" s="119"/>
      <c r="D363" s="124">
        <f>SUM(D347:D362)</f>
        <v>2088676.9600000002</v>
      </c>
      <c r="E363" s="158">
        <f>SUM(E347:E362)</f>
        <v>1561164</v>
      </c>
      <c r="F363" s="119"/>
      <c r="G363" s="119"/>
      <c r="H363" s="119"/>
      <c r="I363" s="119"/>
    </row>
    <row r="364" spans="1:9" x14ac:dyDescent="0.25">
      <c r="A364" s="119"/>
      <c r="B364" s="119"/>
      <c r="C364" s="119"/>
      <c r="D364" s="119"/>
      <c r="E364" s="119"/>
      <c r="F364" s="119"/>
      <c r="G364" s="119"/>
      <c r="H364" s="119"/>
      <c r="I364" s="119"/>
    </row>
    <row r="365" spans="1:9" x14ac:dyDescent="0.25">
      <c r="A365" s="313">
        <v>135795.54999999999</v>
      </c>
      <c r="B365" s="313"/>
      <c r="C365" s="313"/>
      <c r="D365" s="313"/>
      <c r="E365" s="313"/>
      <c r="F365" s="313"/>
      <c r="G365" s="119"/>
      <c r="H365" s="119"/>
      <c r="I365" s="119"/>
    </row>
    <row r="366" spans="1:9" x14ac:dyDescent="0.25">
      <c r="A366" s="119" t="s">
        <v>426</v>
      </c>
      <c r="B366" s="119"/>
      <c r="C366" s="119"/>
      <c r="D366" s="119"/>
      <c r="E366" s="119"/>
      <c r="F366" s="119"/>
      <c r="G366" s="119"/>
      <c r="H366" s="119"/>
      <c r="I366" s="119"/>
    </row>
    <row r="367" spans="1:9" x14ac:dyDescent="0.25">
      <c r="A367" s="314" t="s">
        <v>449</v>
      </c>
      <c r="B367" s="314"/>
      <c r="C367" s="314"/>
      <c r="D367" s="121">
        <v>2022</v>
      </c>
      <c r="E367" s="121">
        <v>2021</v>
      </c>
      <c r="F367" s="119"/>
      <c r="G367" s="119"/>
      <c r="H367" s="119"/>
      <c r="I367" s="119"/>
    </row>
    <row r="368" spans="1:9" x14ac:dyDescent="0.25">
      <c r="A368" s="119" t="s">
        <v>492</v>
      </c>
      <c r="B368" s="121"/>
      <c r="C368" s="121"/>
      <c r="D368" s="122">
        <v>10042.219999999999</v>
      </c>
      <c r="E368" s="157">
        <v>9500</v>
      </c>
      <c r="F368" s="119"/>
      <c r="G368" s="119"/>
      <c r="H368" s="119"/>
      <c r="I368" s="119"/>
    </row>
    <row r="369" spans="1:9" x14ac:dyDescent="0.25">
      <c r="A369" s="119" t="s">
        <v>493</v>
      </c>
      <c r="B369" s="121"/>
      <c r="C369" s="121"/>
      <c r="D369" s="122">
        <v>32878.18</v>
      </c>
      <c r="E369" s="157">
        <v>21688</v>
      </c>
      <c r="F369" s="119"/>
      <c r="G369" s="119"/>
      <c r="H369" s="119"/>
      <c r="I369" s="119"/>
    </row>
    <row r="370" spans="1:9" x14ac:dyDescent="0.25">
      <c r="A370" s="119" t="s">
        <v>494</v>
      </c>
      <c r="B370" s="119"/>
      <c r="C370" s="119"/>
      <c r="D370" s="122">
        <v>44166.400000000001</v>
      </c>
      <c r="E370" s="157">
        <v>45595</v>
      </c>
      <c r="F370" s="119"/>
      <c r="G370" s="119"/>
      <c r="H370" s="119"/>
      <c r="I370" s="119"/>
    </row>
    <row r="371" spans="1:9" x14ac:dyDescent="0.25">
      <c r="A371" s="119" t="s">
        <v>495</v>
      </c>
      <c r="B371" s="119"/>
      <c r="C371" s="119"/>
      <c r="D371" s="122">
        <v>52128.95</v>
      </c>
      <c r="E371" s="157">
        <v>4089</v>
      </c>
      <c r="F371" s="119"/>
      <c r="G371" s="119"/>
      <c r="H371" s="119"/>
      <c r="I371" s="119"/>
    </row>
    <row r="372" spans="1:9" x14ac:dyDescent="0.25">
      <c r="A372" s="119" t="s">
        <v>266</v>
      </c>
      <c r="B372" s="119"/>
      <c r="C372" s="119"/>
      <c r="D372" s="261">
        <f>SUM(D368:D371)</f>
        <v>139215.75</v>
      </c>
      <c r="E372" s="158">
        <f>SUM(E368:E371)</f>
        <v>80872</v>
      </c>
      <c r="F372" s="119"/>
      <c r="G372" s="119"/>
      <c r="H372" s="119"/>
      <c r="I372" s="119"/>
    </row>
    <row r="373" spans="1:9" x14ac:dyDescent="0.25">
      <c r="A373" s="119"/>
      <c r="B373" s="119"/>
      <c r="C373" s="119"/>
      <c r="D373" s="125"/>
      <c r="E373" s="119"/>
      <c r="F373" s="119"/>
      <c r="G373" s="119"/>
      <c r="H373" s="119"/>
      <c r="I373" s="119"/>
    </row>
    <row r="374" spans="1:9" x14ac:dyDescent="0.25">
      <c r="A374" s="117"/>
      <c r="B374" s="119"/>
      <c r="C374" s="119"/>
      <c r="D374" s="119"/>
      <c r="E374" s="119"/>
      <c r="F374" s="119"/>
      <c r="G374" s="119"/>
      <c r="H374" s="119"/>
      <c r="I374" s="119"/>
    </row>
    <row r="375" spans="1:9" x14ac:dyDescent="0.25">
      <c r="A375" s="119"/>
      <c r="B375" s="119"/>
      <c r="C375" s="119"/>
      <c r="D375" s="119"/>
      <c r="E375" s="119"/>
      <c r="F375" s="119"/>
      <c r="G375" s="119"/>
      <c r="H375" s="119"/>
      <c r="I375" s="119"/>
    </row>
    <row r="376" spans="1:9" x14ac:dyDescent="0.25">
      <c r="A376" s="119"/>
      <c r="B376" s="119"/>
      <c r="C376" s="119"/>
      <c r="D376" s="119"/>
      <c r="E376" s="119"/>
      <c r="F376" s="119"/>
      <c r="G376" s="119"/>
      <c r="H376" s="119"/>
      <c r="I376" s="119"/>
    </row>
    <row r="377" spans="1:9" x14ac:dyDescent="0.25">
      <c r="A377" s="119"/>
      <c r="B377" s="119"/>
      <c r="C377" s="119"/>
      <c r="D377" s="119"/>
      <c r="E377" s="119"/>
      <c r="F377" s="119"/>
      <c r="G377" s="119"/>
      <c r="H377" s="119"/>
      <c r="I377" s="119"/>
    </row>
    <row r="378" spans="1:9" x14ac:dyDescent="0.25">
      <c r="A378" s="119"/>
      <c r="B378" s="119"/>
      <c r="C378" s="119"/>
      <c r="D378" s="119"/>
      <c r="E378" s="119"/>
      <c r="F378" s="119"/>
      <c r="G378" s="119"/>
      <c r="H378" s="119"/>
      <c r="I378" s="119"/>
    </row>
    <row r="379" spans="1:9" x14ac:dyDescent="0.25">
      <c r="A379" s="119"/>
      <c r="B379" s="119"/>
      <c r="C379" s="119"/>
      <c r="D379" s="119"/>
      <c r="E379" s="119"/>
      <c r="F379" s="119"/>
      <c r="G379" s="119"/>
      <c r="H379" s="119"/>
      <c r="I379" s="119"/>
    </row>
    <row r="380" spans="1:9" x14ac:dyDescent="0.25">
      <c r="A380" s="119"/>
      <c r="B380" s="119"/>
      <c r="C380" s="119"/>
      <c r="D380" s="119"/>
      <c r="E380" s="119"/>
      <c r="F380" s="119"/>
      <c r="G380" s="119"/>
      <c r="H380" s="119"/>
      <c r="I380" s="119"/>
    </row>
    <row r="381" spans="1:9" x14ac:dyDescent="0.25">
      <c r="A381" s="119"/>
      <c r="B381" s="119"/>
      <c r="C381" s="119"/>
      <c r="D381" s="119"/>
      <c r="E381" s="119"/>
      <c r="F381" s="119"/>
      <c r="G381" s="119"/>
      <c r="H381" s="119"/>
      <c r="I381" s="119"/>
    </row>
    <row r="382" spans="1:9" x14ac:dyDescent="0.25">
      <c r="A382" s="119"/>
      <c r="B382" s="119"/>
      <c r="C382" s="119"/>
      <c r="D382" s="119"/>
      <c r="E382" s="119"/>
      <c r="F382" s="119"/>
      <c r="G382" s="119"/>
      <c r="H382" s="119"/>
      <c r="I382" s="119"/>
    </row>
  </sheetData>
  <mergeCells count="41">
    <mergeCell ref="A251:F251"/>
    <mergeCell ref="A234:F234"/>
    <mergeCell ref="A261:F261"/>
    <mergeCell ref="A270:F270"/>
    <mergeCell ref="G277:L277"/>
    <mergeCell ref="A281:F281"/>
    <mergeCell ref="A263:C263"/>
    <mergeCell ref="A272:C272"/>
    <mergeCell ref="G279:I279"/>
    <mergeCell ref="A283:C283"/>
    <mergeCell ref="A344:F344"/>
    <mergeCell ref="A346:C346"/>
    <mergeCell ref="A288:F288"/>
    <mergeCell ref="A290:C290"/>
    <mergeCell ref="A307:F307"/>
    <mergeCell ref="A315:F315"/>
    <mergeCell ref="A309:C309"/>
    <mergeCell ref="A365:F365"/>
    <mergeCell ref="A367:C367"/>
    <mergeCell ref="A19:B19"/>
    <mergeCell ref="A20:B20"/>
    <mergeCell ref="A21:B21"/>
    <mergeCell ref="A22:B22"/>
    <mergeCell ref="C19:D19"/>
    <mergeCell ref="A214:F214"/>
    <mergeCell ref="A188:I188"/>
    <mergeCell ref="C20:D20"/>
    <mergeCell ref="C21:D21"/>
    <mergeCell ref="C22:D22"/>
    <mergeCell ref="A52:B52"/>
    <mergeCell ref="A317:C317"/>
    <mergeCell ref="A334:F334"/>
    <mergeCell ref="A336:C336"/>
    <mergeCell ref="A15:B15"/>
    <mergeCell ref="A16:B16"/>
    <mergeCell ref="A17:B17"/>
    <mergeCell ref="A18:B18"/>
    <mergeCell ref="C15:D15"/>
    <mergeCell ref="C16:D16"/>
    <mergeCell ref="C17:D17"/>
    <mergeCell ref="C18:D18"/>
  </mergeCells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7"/>
  <sheetViews>
    <sheetView workbookViewId="0">
      <selection activeCell="H25" sqref="H25"/>
    </sheetView>
  </sheetViews>
  <sheetFormatPr baseColWidth="10" defaultRowHeight="15" x14ac:dyDescent="0.25"/>
  <cols>
    <col min="3" max="3" width="15.28515625" customWidth="1"/>
    <col min="4" max="4" width="8.5703125" customWidth="1"/>
    <col min="5" max="5" width="11.140625" customWidth="1"/>
    <col min="6" max="6" width="13.5703125" customWidth="1"/>
    <col min="7" max="8" width="14.7109375" customWidth="1"/>
    <col min="9" max="9" width="19.5703125" customWidth="1"/>
  </cols>
  <sheetData>
    <row r="3" spans="1:9" x14ac:dyDescent="0.25">
      <c r="A3" s="313" t="s">
        <v>571</v>
      </c>
      <c r="B3" s="313"/>
      <c r="C3" s="313"/>
      <c r="D3" s="313"/>
      <c r="E3" s="313"/>
      <c r="F3" s="313"/>
      <c r="G3" s="313"/>
      <c r="H3" s="313"/>
      <c r="I3" s="313"/>
    </row>
    <row r="4" spans="1:9" ht="15.75" thickBot="1" x14ac:dyDescent="0.3">
      <c r="A4" s="249"/>
      <c r="B4" s="249"/>
      <c r="C4" s="249"/>
      <c r="D4" s="249"/>
      <c r="E4" s="249"/>
      <c r="F4" s="249"/>
      <c r="G4" s="249"/>
      <c r="H4" s="247"/>
      <c r="I4" s="249"/>
    </row>
    <row r="5" spans="1:9" ht="36.75" thickBot="1" x14ac:dyDescent="0.3">
      <c r="A5" s="188"/>
      <c r="B5" s="229" t="s">
        <v>114</v>
      </c>
      <c r="C5" s="189" t="s">
        <v>115</v>
      </c>
      <c r="D5" s="189" t="s">
        <v>116</v>
      </c>
      <c r="E5" s="189" t="s">
        <v>517</v>
      </c>
      <c r="F5" s="189" t="s">
        <v>518</v>
      </c>
      <c r="G5" s="189" t="s">
        <v>519</v>
      </c>
      <c r="H5" s="190" t="s">
        <v>520</v>
      </c>
      <c r="I5" s="189" t="s">
        <v>120</v>
      </c>
    </row>
    <row r="6" spans="1:9" ht="22.5" x14ac:dyDescent="0.25">
      <c r="A6" s="228" t="s">
        <v>556</v>
      </c>
      <c r="B6" s="230">
        <v>0</v>
      </c>
      <c r="C6" s="279">
        <f>+[1]Notas!$H$139</f>
        <v>6609477.7400000002</v>
      </c>
      <c r="D6" s="196">
        <v>0</v>
      </c>
      <c r="E6" s="279">
        <v>0</v>
      </c>
      <c r="F6" s="279">
        <f>+[1]Notas!$F$139</f>
        <v>329053.01</v>
      </c>
      <c r="G6" s="279">
        <f>+[1]Notas!$G$139</f>
        <v>5185000</v>
      </c>
      <c r="H6" s="279">
        <v>0</v>
      </c>
      <c r="I6" s="279">
        <f>+B6+C6+D6+E6+F6+G6+H6</f>
        <v>12123530.75</v>
      </c>
    </row>
    <row r="7" spans="1:9" ht="15.75" thickBot="1" x14ac:dyDescent="0.3">
      <c r="A7" s="193" t="s">
        <v>123</v>
      </c>
      <c r="B7" s="231">
        <v>0</v>
      </c>
      <c r="C7" s="280">
        <v>6986790</v>
      </c>
      <c r="D7" s="230">
        <v>0</v>
      </c>
      <c r="E7" s="288">
        <v>148965</v>
      </c>
      <c r="F7" s="288">
        <v>304357</v>
      </c>
      <c r="G7" s="288">
        <v>2123084.75</v>
      </c>
      <c r="H7" s="288">
        <v>0</v>
      </c>
      <c r="I7" s="288">
        <f>+B7+C7+D7+E7+F7+G7+H7</f>
        <v>9563196.75</v>
      </c>
    </row>
    <row r="8" spans="1:9" ht="15.75" thickBot="1" x14ac:dyDescent="0.3">
      <c r="A8" s="193" t="s">
        <v>124</v>
      </c>
      <c r="B8" s="191"/>
      <c r="C8" s="281"/>
      <c r="D8" s="230"/>
      <c r="E8" s="288"/>
      <c r="F8" s="288"/>
      <c r="G8" s="288"/>
      <c r="H8" s="288"/>
      <c r="I8" s="288"/>
    </row>
    <row r="9" spans="1:9" ht="15.75" thickBot="1" x14ac:dyDescent="0.3">
      <c r="A9" s="193" t="s">
        <v>255</v>
      </c>
      <c r="B9" s="191"/>
      <c r="C9" s="282"/>
      <c r="D9" s="191"/>
      <c r="E9" s="282"/>
      <c r="F9" s="282"/>
      <c r="G9" s="282"/>
      <c r="H9" s="282"/>
      <c r="I9" s="282"/>
    </row>
    <row r="10" spans="1:9" ht="15.75" thickBot="1" x14ac:dyDescent="0.3">
      <c r="A10" s="193" t="s">
        <v>77</v>
      </c>
      <c r="B10" s="191"/>
      <c r="C10" s="282"/>
      <c r="D10" s="191"/>
      <c r="E10" s="282"/>
      <c r="F10" s="282"/>
      <c r="G10" s="282"/>
      <c r="H10" s="282"/>
      <c r="I10" s="282"/>
    </row>
    <row r="11" spans="1:9" ht="23.25" thickBot="1" x14ac:dyDescent="0.3">
      <c r="A11" s="193" t="s">
        <v>127</v>
      </c>
      <c r="B11" s="296">
        <f>SUM(B6:B10)</f>
        <v>0</v>
      </c>
      <c r="C11" s="297">
        <f t="shared" ref="C11:G11" si="0">SUM(C6:C10)</f>
        <v>13596267.74</v>
      </c>
      <c r="D11" s="296">
        <f t="shared" si="0"/>
        <v>0</v>
      </c>
      <c r="E11" s="297">
        <f t="shared" si="0"/>
        <v>148965</v>
      </c>
      <c r="F11" s="297">
        <f t="shared" si="0"/>
        <v>633410.01</v>
      </c>
      <c r="G11" s="297">
        <f t="shared" si="0"/>
        <v>7308084.75</v>
      </c>
      <c r="H11" s="297">
        <f>SUM(H6:H10)</f>
        <v>0</v>
      </c>
      <c r="I11" s="297">
        <f>SUM(B11:H11)</f>
        <v>21686727.5</v>
      </c>
    </row>
    <row r="12" spans="1:9" ht="34.5" thickBot="1" x14ac:dyDescent="0.3">
      <c r="A12" s="228" t="s">
        <v>128</v>
      </c>
      <c r="B12" s="241"/>
      <c r="C12" s="292">
        <v>0</v>
      </c>
      <c r="D12" s="293">
        <v>0</v>
      </c>
      <c r="E12" s="292">
        <v>0</v>
      </c>
      <c r="F12" s="294">
        <v>32905</v>
      </c>
      <c r="G12" s="294">
        <v>1037000</v>
      </c>
      <c r="H12" s="294">
        <v>0</v>
      </c>
      <c r="I12" s="294">
        <f>SUM(D12:H12)</f>
        <v>1069905</v>
      </c>
    </row>
    <row r="13" spans="1:9" ht="23.25" thickBot="1" x14ac:dyDescent="0.3">
      <c r="A13" s="193" t="s">
        <v>130</v>
      </c>
      <c r="B13" s="192">
        <v>0</v>
      </c>
      <c r="C13" s="290">
        <f>+C11*2%</f>
        <v>271925.35480000003</v>
      </c>
      <c r="D13" s="242">
        <f>+D11*2%</f>
        <v>0</v>
      </c>
      <c r="E13" s="290">
        <f>+E11*10%</f>
        <v>14896.5</v>
      </c>
      <c r="F13" s="290">
        <f>+F11*10%</f>
        <v>63341.001000000004</v>
      </c>
      <c r="G13" s="290">
        <f>+G11*10%</f>
        <v>730808.47500000009</v>
      </c>
      <c r="H13" s="290">
        <v>0</v>
      </c>
      <c r="I13" s="290">
        <f>+B13+C13+D13+E13+F13+G13+H13</f>
        <v>1080971.3308000001</v>
      </c>
    </row>
    <row r="14" spans="1:9" ht="15.75" thickBot="1" x14ac:dyDescent="0.3">
      <c r="A14" s="193" t="s">
        <v>124</v>
      </c>
      <c r="B14" s="192"/>
      <c r="C14" s="285"/>
      <c r="D14" s="192"/>
      <c r="E14" s="285"/>
      <c r="F14" s="285"/>
      <c r="G14" s="285"/>
      <c r="H14" s="285"/>
      <c r="I14" s="285"/>
    </row>
    <row r="15" spans="1:9" ht="23.25" thickBot="1" x14ac:dyDescent="0.3">
      <c r="A15" s="194" t="s">
        <v>127</v>
      </c>
      <c r="B15" s="195"/>
      <c r="C15" s="286">
        <f t="shared" ref="C15:I15" si="1">+C12+C13</f>
        <v>271925.35480000003</v>
      </c>
      <c r="D15" s="197">
        <f t="shared" si="1"/>
        <v>0</v>
      </c>
      <c r="E15" s="286">
        <f t="shared" si="1"/>
        <v>14896.5</v>
      </c>
      <c r="F15" s="286">
        <f t="shared" si="1"/>
        <v>96246.001000000004</v>
      </c>
      <c r="G15" s="286">
        <f t="shared" si="1"/>
        <v>1767808.4750000001</v>
      </c>
      <c r="H15" s="286">
        <f t="shared" si="1"/>
        <v>0</v>
      </c>
      <c r="I15" s="286">
        <f t="shared" si="1"/>
        <v>2150876.3308000001</v>
      </c>
    </row>
    <row r="16" spans="1:9" ht="23.25" thickBot="1" x14ac:dyDescent="0.3">
      <c r="A16" s="198" t="s">
        <v>521</v>
      </c>
      <c r="B16" s="199">
        <f>B11</f>
        <v>0</v>
      </c>
      <c r="C16" s="287">
        <f>C11-C15</f>
        <v>13324342.385199999</v>
      </c>
      <c r="D16" s="199">
        <f>D11-D15</f>
        <v>0</v>
      </c>
      <c r="E16" s="287">
        <f>E11-E15</f>
        <v>134068.5</v>
      </c>
      <c r="F16" s="287">
        <f>F11-F15</f>
        <v>537164.00899999996</v>
      </c>
      <c r="G16" s="287">
        <f>G11-G15</f>
        <v>5540276.2750000004</v>
      </c>
      <c r="H16" s="295">
        <f>H11</f>
        <v>0</v>
      </c>
      <c r="I16" s="292">
        <f>SUM(I11-I15)</f>
        <v>19535851.169199999</v>
      </c>
    </row>
    <row r="17" spans="1:9" x14ac:dyDescent="0.25">
      <c r="A17" s="106"/>
      <c r="B17" s="108"/>
      <c r="C17" s="108"/>
      <c r="D17" s="108"/>
      <c r="E17" s="108"/>
      <c r="F17" s="108"/>
      <c r="G17" s="108"/>
      <c r="H17" s="108"/>
      <c r="I17" s="108"/>
    </row>
  </sheetData>
  <mergeCells count="1">
    <mergeCell ref="A3:I3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5"/>
  <sheetViews>
    <sheetView topLeftCell="A139" workbookViewId="0">
      <selection activeCell="L168" sqref="L168"/>
    </sheetView>
  </sheetViews>
  <sheetFormatPr baseColWidth="10" defaultColWidth="10.7109375" defaultRowHeight="15" x14ac:dyDescent="0.25"/>
  <sheetData>
    <row r="4" spans="1:1" x14ac:dyDescent="0.25">
      <c r="A4" t="s">
        <v>85</v>
      </c>
    </row>
    <row r="5" spans="1:1" x14ac:dyDescent="0.25">
      <c r="A5" t="s">
        <v>224</v>
      </c>
    </row>
    <row r="6" spans="1:1" x14ac:dyDescent="0.25">
      <c r="A6" t="s">
        <v>86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90</v>
      </c>
    </row>
    <row r="25" spans="1:1" x14ac:dyDescent="0.25">
      <c r="A25" t="s">
        <v>95</v>
      </c>
    </row>
    <row r="26" spans="1:1" x14ac:dyDescent="0.25">
      <c r="A26" t="s">
        <v>95</v>
      </c>
    </row>
    <row r="27" spans="1:1" x14ac:dyDescent="0.25">
      <c r="A27" t="s">
        <v>234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90</v>
      </c>
    </row>
    <row r="34" spans="1:1" x14ac:dyDescent="0.25">
      <c r="A34" t="s">
        <v>95</v>
      </c>
    </row>
    <row r="35" spans="1:1" x14ac:dyDescent="0.25">
      <c r="A35" t="s">
        <v>95</v>
      </c>
    </row>
    <row r="36" spans="1:1" x14ac:dyDescent="0.25">
      <c r="A36" t="s">
        <v>235</v>
      </c>
    </row>
    <row r="37" spans="1:1" x14ac:dyDescent="0.25">
      <c r="A37" t="s">
        <v>236</v>
      </c>
    </row>
    <row r="38" spans="1:1" x14ac:dyDescent="0.25">
      <c r="A38" t="s">
        <v>98</v>
      </c>
    </row>
    <row r="39" spans="1:1" x14ac:dyDescent="0.25">
      <c r="A39" t="s">
        <v>99</v>
      </c>
    </row>
    <row r="40" spans="1:1" x14ac:dyDescent="0.25">
      <c r="A40" t="s">
        <v>90</v>
      </c>
    </row>
    <row r="41" spans="1:1" x14ac:dyDescent="0.25">
      <c r="A41" t="s">
        <v>95</v>
      </c>
    </row>
    <row r="42" spans="1:1" x14ac:dyDescent="0.25">
      <c r="A42" t="s">
        <v>95</v>
      </c>
    </row>
    <row r="43" spans="1:1" x14ac:dyDescent="0.25">
      <c r="A43" t="s">
        <v>237</v>
      </c>
    </row>
    <row r="44" spans="1:1" x14ac:dyDescent="0.25">
      <c r="A44" t="s">
        <v>100</v>
      </c>
    </row>
    <row r="45" spans="1:1" x14ac:dyDescent="0.25">
      <c r="A45" t="s">
        <v>101</v>
      </c>
    </row>
    <row r="46" spans="1:1" x14ac:dyDescent="0.25">
      <c r="A46" t="s">
        <v>90</v>
      </c>
    </row>
    <row r="47" spans="1:1" x14ac:dyDescent="0.25">
      <c r="A47" t="s">
        <v>95</v>
      </c>
    </row>
    <row r="48" spans="1:1" x14ac:dyDescent="0.25">
      <c r="A48" t="s">
        <v>95</v>
      </c>
    </row>
    <row r="49" spans="1:1" x14ac:dyDescent="0.25">
      <c r="A49" t="s">
        <v>238</v>
      </c>
    </row>
    <row r="50" spans="1:1" x14ac:dyDescent="0.25">
      <c r="A50" t="s">
        <v>102</v>
      </c>
    </row>
    <row r="51" spans="1:1" x14ac:dyDescent="0.25">
      <c r="A51" t="s">
        <v>103</v>
      </c>
    </row>
    <row r="52" spans="1:1" x14ac:dyDescent="0.25">
      <c r="A52" t="s">
        <v>90</v>
      </c>
    </row>
    <row r="53" spans="1:1" x14ac:dyDescent="0.25">
      <c r="A53" t="s">
        <v>95</v>
      </c>
    </row>
    <row r="54" spans="1:1" x14ac:dyDescent="0.25">
      <c r="A54" t="s">
        <v>95</v>
      </c>
    </row>
    <row r="55" spans="1:1" x14ac:dyDescent="0.25">
      <c r="A55" t="s">
        <v>237</v>
      </c>
    </row>
    <row r="59" spans="1:1" x14ac:dyDescent="0.25">
      <c r="A59" t="s">
        <v>104</v>
      </c>
    </row>
    <row r="60" spans="1:1" x14ac:dyDescent="0.25">
      <c r="A60" t="s">
        <v>105</v>
      </c>
    </row>
    <row r="61" spans="1:1" x14ac:dyDescent="0.25">
      <c r="A61" t="s">
        <v>90</v>
      </c>
    </row>
    <row r="62" spans="1:1" x14ac:dyDescent="0.25">
      <c r="A62" t="s">
        <v>95</v>
      </c>
    </row>
    <row r="63" spans="1:1" x14ac:dyDescent="0.25">
      <c r="A63" t="s">
        <v>95</v>
      </c>
    </row>
    <row r="64" spans="1:1" x14ac:dyDescent="0.25">
      <c r="A64" t="s">
        <v>238</v>
      </c>
    </row>
    <row r="65" spans="1:1" x14ac:dyDescent="0.25">
      <c r="A65" t="s">
        <v>106</v>
      </c>
    </row>
    <row r="66" spans="1:1" x14ac:dyDescent="0.25">
      <c r="A66" t="s">
        <v>107</v>
      </c>
    </row>
    <row r="67" spans="1:1" x14ac:dyDescent="0.25">
      <c r="A67" t="s">
        <v>90</v>
      </c>
    </row>
    <row r="68" spans="1:1" x14ac:dyDescent="0.25">
      <c r="A68" t="s">
        <v>108</v>
      </c>
    </row>
    <row r="69" spans="1:1" x14ac:dyDescent="0.25">
      <c r="A69" t="s">
        <v>95</v>
      </c>
    </row>
    <row r="70" spans="1:1" x14ac:dyDescent="0.25">
      <c r="A70" t="s">
        <v>238</v>
      </c>
    </row>
    <row r="71" spans="1:1" x14ac:dyDescent="0.25">
      <c r="A71" t="s">
        <v>109</v>
      </c>
    </row>
    <row r="72" spans="1:1" x14ac:dyDescent="0.25">
      <c r="A72" t="s">
        <v>110</v>
      </c>
    </row>
    <row r="73" spans="1:1" x14ac:dyDescent="0.25">
      <c r="A73" t="s">
        <v>111</v>
      </c>
    </row>
    <row r="74" spans="1:1" x14ac:dyDescent="0.25">
      <c r="A74" t="s">
        <v>112</v>
      </c>
    </row>
    <row r="75" spans="1:1" x14ac:dyDescent="0.25">
      <c r="A75" t="s">
        <v>90</v>
      </c>
    </row>
    <row r="76" spans="1:1" x14ac:dyDescent="0.25">
      <c r="A76" t="s">
        <v>108</v>
      </c>
    </row>
    <row r="77" spans="1:1" x14ac:dyDescent="0.25">
      <c r="A77" t="s">
        <v>95</v>
      </c>
    </row>
    <row r="78" spans="1:1" x14ac:dyDescent="0.25">
      <c r="A78" t="s">
        <v>238</v>
      </c>
    </row>
    <row r="82" spans="1:9" x14ac:dyDescent="0.25">
      <c r="A82" t="s">
        <v>113</v>
      </c>
    </row>
    <row r="83" spans="1:9" x14ac:dyDescent="0.25">
      <c r="B83" t="s">
        <v>114</v>
      </c>
      <c r="C83" t="s">
        <v>115</v>
      </c>
      <c r="D83" t="s">
        <v>116</v>
      </c>
      <c r="E83" t="s">
        <v>117</v>
      </c>
      <c r="F83" t="s">
        <v>239</v>
      </c>
      <c r="G83" t="s">
        <v>118</v>
      </c>
      <c r="H83" t="s">
        <v>119</v>
      </c>
      <c r="I83" t="s">
        <v>120</v>
      </c>
    </row>
    <row r="84" spans="1:9" x14ac:dyDescent="0.25">
      <c r="A84" t="s">
        <v>121</v>
      </c>
      <c r="B84" t="s">
        <v>122</v>
      </c>
      <c r="C84" t="s">
        <v>122</v>
      </c>
      <c r="D84" t="s">
        <v>122</v>
      </c>
      <c r="E84" t="s">
        <v>122</v>
      </c>
      <c r="F84" t="s">
        <v>122</v>
      </c>
      <c r="G84" t="s">
        <v>122</v>
      </c>
      <c r="H84" t="s">
        <v>122</v>
      </c>
      <c r="I84" t="s">
        <v>122</v>
      </c>
    </row>
    <row r="85" spans="1:9" x14ac:dyDescent="0.25">
      <c r="A85" t="s">
        <v>123</v>
      </c>
      <c r="B85" t="s">
        <v>122</v>
      </c>
      <c r="C85" t="s">
        <v>122</v>
      </c>
      <c r="D85" t="s">
        <v>122</v>
      </c>
      <c r="E85" t="s">
        <v>122</v>
      </c>
      <c r="F85" t="s">
        <v>122</v>
      </c>
      <c r="G85" t="s">
        <v>122</v>
      </c>
      <c r="H85" t="s">
        <v>122</v>
      </c>
      <c r="I85" t="s">
        <v>122</v>
      </c>
    </row>
    <row r="86" spans="1:9" x14ac:dyDescent="0.25">
      <c r="A86" t="s">
        <v>124</v>
      </c>
      <c r="B86" t="s">
        <v>125</v>
      </c>
      <c r="C86" t="s">
        <v>125</v>
      </c>
      <c r="D86" t="s">
        <v>125</v>
      </c>
      <c r="E86" t="s">
        <v>125</v>
      </c>
      <c r="F86" t="s">
        <v>125</v>
      </c>
      <c r="G86" t="s">
        <v>125</v>
      </c>
      <c r="H86" t="s">
        <v>125</v>
      </c>
      <c r="I86" t="s">
        <v>125</v>
      </c>
    </row>
    <row r="87" spans="1:9" x14ac:dyDescent="0.25">
      <c r="A87" t="s">
        <v>126</v>
      </c>
      <c r="B87" t="s">
        <v>122</v>
      </c>
      <c r="C87" t="s">
        <v>122</v>
      </c>
      <c r="D87" t="s">
        <v>122</v>
      </c>
      <c r="E87" t="s">
        <v>122</v>
      </c>
      <c r="F87" t="s">
        <v>122</v>
      </c>
      <c r="G87" t="s">
        <v>122</v>
      </c>
      <c r="H87" t="s">
        <v>122</v>
      </c>
      <c r="I87" t="s">
        <v>122</v>
      </c>
    </row>
    <row r="88" spans="1:9" x14ac:dyDescent="0.25">
      <c r="A88" t="s">
        <v>77</v>
      </c>
      <c r="B88" t="s">
        <v>122</v>
      </c>
      <c r="C88" t="s">
        <v>122</v>
      </c>
      <c r="D88" t="s">
        <v>122</v>
      </c>
      <c r="E88" t="s">
        <v>122</v>
      </c>
      <c r="F88" t="s">
        <v>122</v>
      </c>
      <c r="G88" t="s">
        <v>122</v>
      </c>
      <c r="H88" t="s">
        <v>122</v>
      </c>
      <c r="I88" t="s">
        <v>122</v>
      </c>
    </row>
    <row r="89" spans="1:9" x14ac:dyDescent="0.25">
      <c r="A89" t="s">
        <v>127</v>
      </c>
      <c r="B89" t="s">
        <v>122</v>
      </c>
      <c r="C89" t="s">
        <v>122</v>
      </c>
      <c r="D89" t="s">
        <v>122</v>
      </c>
      <c r="E89" t="s">
        <v>122</v>
      </c>
      <c r="F89" t="s">
        <v>122</v>
      </c>
      <c r="G89" t="s">
        <v>122</v>
      </c>
      <c r="H89" t="s">
        <v>122</v>
      </c>
      <c r="I89" t="s">
        <v>122</v>
      </c>
    </row>
    <row r="90" spans="1:9" x14ac:dyDescent="0.25">
      <c r="A90" t="s">
        <v>128</v>
      </c>
      <c r="B90" t="s">
        <v>129</v>
      </c>
      <c r="C90" t="s">
        <v>129</v>
      </c>
      <c r="D90" t="s">
        <v>129</v>
      </c>
      <c r="E90" t="s">
        <v>129</v>
      </c>
      <c r="F90" t="s">
        <v>129</v>
      </c>
      <c r="G90" t="s">
        <v>129</v>
      </c>
      <c r="H90" t="s">
        <v>129</v>
      </c>
      <c r="I90" t="s">
        <v>129</v>
      </c>
    </row>
    <row r="91" spans="1:9" x14ac:dyDescent="0.25">
      <c r="A91" t="s">
        <v>130</v>
      </c>
      <c r="B91" t="s">
        <v>129</v>
      </c>
      <c r="C91" t="s">
        <v>129</v>
      </c>
      <c r="D91" t="s">
        <v>129</v>
      </c>
      <c r="E91" t="s">
        <v>129</v>
      </c>
      <c r="F91" t="s">
        <v>129</v>
      </c>
      <c r="G91" t="s">
        <v>129</v>
      </c>
      <c r="H91" t="s">
        <v>129</v>
      </c>
      <c r="I91" t="s">
        <v>129</v>
      </c>
    </row>
    <row r="92" spans="1:9" x14ac:dyDescent="0.25">
      <c r="A92" t="s">
        <v>124</v>
      </c>
      <c r="B92" t="s">
        <v>122</v>
      </c>
      <c r="C92" t="s">
        <v>122</v>
      </c>
      <c r="D92" t="s">
        <v>122</v>
      </c>
      <c r="E92" t="s">
        <v>122</v>
      </c>
      <c r="F92" t="s">
        <v>122</v>
      </c>
      <c r="G92" t="s">
        <v>122</v>
      </c>
      <c r="H92" t="s">
        <v>122</v>
      </c>
      <c r="I92" t="s">
        <v>122</v>
      </c>
    </row>
    <row r="93" spans="1:9" x14ac:dyDescent="0.25">
      <c r="A93" t="s">
        <v>127</v>
      </c>
      <c r="B93" t="s">
        <v>122</v>
      </c>
      <c r="C93" t="s">
        <v>122</v>
      </c>
      <c r="D93" t="s">
        <v>122</v>
      </c>
      <c r="E93" t="s">
        <v>122</v>
      </c>
      <c r="F93" t="s">
        <v>122</v>
      </c>
      <c r="G93" t="s">
        <v>122</v>
      </c>
      <c r="H93" t="s">
        <v>122</v>
      </c>
      <c r="I93" t="s">
        <v>122</v>
      </c>
    </row>
    <row r="94" spans="1:9" x14ac:dyDescent="0.25">
      <c r="A94" t="s">
        <v>131</v>
      </c>
      <c r="B94" t="s">
        <v>122</v>
      </c>
      <c r="C94" t="s">
        <v>122</v>
      </c>
      <c r="D94" t="s">
        <v>122</v>
      </c>
      <c r="E94" t="s">
        <v>122</v>
      </c>
      <c r="F94" t="s">
        <v>122</v>
      </c>
      <c r="G94" t="s">
        <v>122</v>
      </c>
      <c r="H94" t="s">
        <v>122</v>
      </c>
      <c r="I94" t="s">
        <v>122</v>
      </c>
    </row>
    <row r="96" spans="1:9" x14ac:dyDescent="0.25">
      <c r="A96" t="s">
        <v>132</v>
      </c>
    </row>
    <row r="97" spans="1:1" x14ac:dyDescent="0.25">
      <c r="A97" t="s">
        <v>133</v>
      </c>
    </row>
    <row r="98" spans="1:1" x14ac:dyDescent="0.25">
      <c r="A98" t="s">
        <v>240</v>
      </c>
    </row>
    <row r="99" spans="1:1" x14ac:dyDescent="0.25">
      <c r="A99" t="s">
        <v>108</v>
      </c>
    </row>
    <row r="100" spans="1:1" x14ac:dyDescent="0.25">
      <c r="A100" t="s">
        <v>95</v>
      </c>
    </row>
    <row r="101" spans="1:1" x14ac:dyDescent="0.25">
      <c r="A101" t="s">
        <v>238</v>
      </c>
    </row>
    <row r="103" spans="1:1" x14ac:dyDescent="0.25">
      <c r="A103" t="s">
        <v>134</v>
      </c>
    </row>
    <row r="104" spans="1:1" x14ac:dyDescent="0.25">
      <c r="A104" t="s">
        <v>135</v>
      </c>
    </row>
    <row r="105" spans="1:1" x14ac:dyDescent="0.25">
      <c r="A105" t="s">
        <v>240</v>
      </c>
    </row>
    <row r="106" spans="1:1" x14ac:dyDescent="0.25">
      <c r="A106" t="s">
        <v>108</v>
      </c>
    </row>
    <row r="107" spans="1:1" x14ac:dyDescent="0.25">
      <c r="A107" t="s">
        <v>95</v>
      </c>
    </row>
    <row r="108" spans="1:1" x14ac:dyDescent="0.25">
      <c r="A108" t="s">
        <v>237</v>
      </c>
    </row>
    <row r="109" spans="1:1" x14ac:dyDescent="0.25">
      <c r="A109" t="s">
        <v>241</v>
      </c>
    </row>
    <row r="110" spans="1:1" x14ac:dyDescent="0.25">
      <c r="A110" t="s">
        <v>242</v>
      </c>
    </row>
    <row r="111" spans="1:1" x14ac:dyDescent="0.25">
      <c r="A111" t="s">
        <v>136</v>
      </c>
    </row>
    <row r="112" spans="1:1" x14ac:dyDescent="0.25">
      <c r="A112" t="s">
        <v>137</v>
      </c>
    </row>
    <row r="113" spans="1:1" x14ac:dyDescent="0.25">
      <c r="A113" t="s">
        <v>138</v>
      </c>
    </row>
    <row r="114" spans="1:1" x14ac:dyDescent="0.25">
      <c r="A114" t="s">
        <v>139</v>
      </c>
    </row>
    <row r="115" spans="1:1" x14ac:dyDescent="0.25">
      <c r="A115" t="s">
        <v>243</v>
      </c>
    </row>
    <row r="116" spans="1:1" x14ac:dyDescent="0.25">
      <c r="A116" t="s">
        <v>244</v>
      </c>
    </row>
    <row r="117" spans="1:1" x14ac:dyDescent="0.25">
      <c r="A117" t="s">
        <v>140</v>
      </c>
    </row>
    <row r="118" spans="1:1" x14ac:dyDescent="0.25">
      <c r="A118" t="s">
        <v>141</v>
      </c>
    </row>
    <row r="119" spans="1:1" x14ac:dyDescent="0.25">
      <c r="A119" t="s">
        <v>90</v>
      </c>
    </row>
    <row r="120" spans="1:1" x14ac:dyDescent="0.25">
      <c r="A120" t="s">
        <v>108</v>
      </c>
    </row>
    <row r="121" spans="1:1" x14ac:dyDescent="0.25">
      <c r="A121" t="s">
        <v>95</v>
      </c>
    </row>
    <row r="122" spans="1:1" x14ac:dyDescent="0.25">
      <c r="A122" t="s">
        <v>238</v>
      </c>
    </row>
    <row r="123" spans="1:1" x14ac:dyDescent="0.25">
      <c r="A123" t="s">
        <v>142</v>
      </c>
    </row>
    <row r="124" spans="1:1" x14ac:dyDescent="0.25">
      <c r="A124" t="s">
        <v>143</v>
      </c>
    </row>
    <row r="125" spans="1:1" x14ac:dyDescent="0.25">
      <c r="A125" t="s">
        <v>90</v>
      </c>
    </row>
    <row r="126" spans="1:1" x14ac:dyDescent="0.25">
      <c r="A126" t="s">
        <v>108</v>
      </c>
    </row>
    <row r="127" spans="1:1" x14ac:dyDescent="0.25">
      <c r="A127" t="s">
        <v>95</v>
      </c>
    </row>
    <row r="128" spans="1:1" x14ac:dyDescent="0.25">
      <c r="A128" t="s">
        <v>238</v>
      </c>
    </row>
    <row r="130" spans="1:1" x14ac:dyDescent="0.25">
      <c r="A130" t="s">
        <v>144</v>
      </c>
    </row>
    <row r="131" spans="1:1" x14ac:dyDescent="0.25">
      <c r="A131" t="s">
        <v>145</v>
      </c>
    </row>
    <row r="132" spans="1:1" x14ac:dyDescent="0.25">
      <c r="A132" t="s">
        <v>90</v>
      </c>
    </row>
    <row r="133" spans="1:1" x14ac:dyDescent="0.25">
      <c r="A133" t="s">
        <v>108</v>
      </c>
    </row>
    <row r="134" spans="1:1" x14ac:dyDescent="0.25">
      <c r="A134" t="s">
        <v>95</v>
      </c>
    </row>
    <row r="135" spans="1:1" x14ac:dyDescent="0.25">
      <c r="A135" t="s">
        <v>238</v>
      </c>
    </row>
    <row r="136" spans="1:1" x14ac:dyDescent="0.25">
      <c r="A136" t="s">
        <v>146</v>
      </c>
    </row>
    <row r="137" spans="1:1" x14ac:dyDescent="0.25">
      <c r="A137" t="s">
        <v>147</v>
      </c>
    </row>
    <row r="138" spans="1:1" x14ac:dyDescent="0.25">
      <c r="A138" t="s">
        <v>90</v>
      </c>
    </row>
    <row r="139" spans="1:1" x14ac:dyDescent="0.25">
      <c r="A139" t="s">
        <v>108</v>
      </c>
    </row>
    <row r="140" spans="1:1" x14ac:dyDescent="0.25">
      <c r="A140" t="s">
        <v>95</v>
      </c>
    </row>
    <row r="141" spans="1:1" x14ac:dyDescent="0.25">
      <c r="A141" t="s">
        <v>238</v>
      </c>
    </row>
    <row r="142" spans="1:1" x14ac:dyDescent="0.25">
      <c r="A142" t="s">
        <v>148</v>
      </c>
    </row>
    <row r="143" spans="1:1" x14ac:dyDescent="0.25">
      <c r="A143" t="s">
        <v>149</v>
      </c>
    </row>
    <row r="144" spans="1:1" x14ac:dyDescent="0.25">
      <c r="A144" t="s">
        <v>90</v>
      </c>
    </row>
    <row r="145" spans="1:1" x14ac:dyDescent="0.25">
      <c r="A145" t="s">
        <v>108</v>
      </c>
    </row>
    <row r="146" spans="1:1" x14ac:dyDescent="0.25">
      <c r="A146" t="s">
        <v>95</v>
      </c>
    </row>
    <row r="147" spans="1:1" x14ac:dyDescent="0.25">
      <c r="A147" t="s">
        <v>238</v>
      </c>
    </row>
    <row r="148" spans="1:1" x14ac:dyDescent="0.25">
      <c r="A148" t="s">
        <v>150</v>
      </c>
    </row>
    <row r="149" spans="1:1" x14ac:dyDescent="0.25">
      <c r="A149" t="s">
        <v>151</v>
      </c>
    </row>
    <row r="150" spans="1:1" x14ac:dyDescent="0.25">
      <c r="A150" t="s">
        <v>90</v>
      </c>
    </row>
    <row r="151" spans="1:1" x14ac:dyDescent="0.25">
      <c r="A151" t="s">
        <v>108</v>
      </c>
    </row>
    <row r="152" spans="1:1" x14ac:dyDescent="0.25">
      <c r="A152" t="s">
        <v>95</v>
      </c>
    </row>
    <row r="153" spans="1:1" x14ac:dyDescent="0.25">
      <c r="A153" t="s">
        <v>238</v>
      </c>
    </row>
    <row r="156" spans="1:1" x14ac:dyDescent="0.25">
      <c r="A156" t="s">
        <v>152</v>
      </c>
    </row>
    <row r="157" spans="1:1" x14ac:dyDescent="0.25">
      <c r="A157" t="s">
        <v>153</v>
      </c>
    </row>
    <row r="158" spans="1:1" x14ac:dyDescent="0.25">
      <c r="A158" t="s">
        <v>90</v>
      </c>
    </row>
    <row r="159" spans="1:1" x14ac:dyDescent="0.25">
      <c r="A159" t="s">
        <v>154</v>
      </c>
    </row>
    <row r="160" spans="1:1" x14ac:dyDescent="0.25">
      <c r="A160" t="s">
        <v>245</v>
      </c>
    </row>
    <row r="161" spans="1:1" x14ac:dyDescent="0.25">
      <c r="A161" t="s">
        <v>246</v>
      </c>
    </row>
    <row r="162" spans="1:1" x14ac:dyDescent="0.25">
      <c r="A162" t="s">
        <v>155</v>
      </c>
    </row>
    <row r="163" spans="1:1" x14ac:dyDescent="0.25">
      <c r="A163" t="s">
        <v>156</v>
      </c>
    </row>
    <row r="164" spans="1:1" x14ac:dyDescent="0.25">
      <c r="A164" t="s">
        <v>90</v>
      </c>
    </row>
    <row r="165" spans="1:1" x14ac:dyDescent="0.25">
      <c r="A165" t="s">
        <v>154</v>
      </c>
    </row>
    <row r="166" spans="1:1" x14ac:dyDescent="0.25">
      <c r="A166" t="s">
        <v>245</v>
      </c>
    </row>
    <row r="167" spans="1:1" x14ac:dyDescent="0.25">
      <c r="A167" t="s">
        <v>246</v>
      </c>
    </row>
    <row r="169" spans="1:1" x14ac:dyDescent="0.25">
      <c r="A169" t="s">
        <v>157</v>
      </c>
    </row>
    <row r="170" spans="1:1" x14ac:dyDescent="0.25">
      <c r="A170" t="s">
        <v>158</v>
      </c>
    </row>
    <row r="171" spans="1:1" x14ac:dyDescent="0.25">
      <c r="A171" t="s">
        <v>90</v>
      </c>
    </row>
    <row r="172" spans="1:1" x14ac:dyDescent="0.25">
      <c r="A172" t="s">
        <v>108</v>
      </c>
    </row>
    <row r="173" spans="1:1" x14ac:dyDescent="0.25">
      <c r="A173" t="s">
        <v>95</v>
      </c>
    </row>
    <row r="174" spans="1:1" x14ac:dyDescent="0.25">
      <c r="A174" t="s">
        <v>238</v>
      </c>
    </row>
    <row r="176" spans="1:1" x14ac:dyDescent="0.25">
      <c r="A176" t="s">
        <v>159</v>
      </c>
    </row>
    <row r="177" spans="1:1" x14ac:dyDescent="0.25">
      <c r="A177" t="s">
        <v>160</v>
      </c>
    </row>
    <row r="178" spans="1:1" x14ac:dyDescent="0.25">
      <c r="A178" t="s">
        <v>90</v>
      </c>
    </row>
    <row r="179" spans="1:1" x14ac:dyDescent="0.25">
      <c r="A179" t="s">
        <v>108</v>
      </c>
    </row>
    <row r="180" spans="1:1" x14ac:dyDescent="0.25">
      <c r="A180" t="s">
        <v>95</v>
      </c>
    </row>
    <row r="181" spans="1:1" x14ac:dyDescent="0.25">
      <c r="A181" t="s">
        <v>238</v>
      </c>
    </row>
    <row r="183" spans="1:1" x14ac:dyDescent="0.25">
      <c r="A183" t="s">
        <v>161</v>
      </c>
    </row>
    <row r="184" spans="1:1" x14ac:dyDescent="0.25">
      <c r="A184" t="s">
        <v>162</v>
      </c>
    </row>
    <row r="185" spans="1:1" x14ac:dyDescent="0.25">
      <c r="A185" t="s">
        <v>90</v>
      </c>
    </row>
    <row r="186" spans="1:1" x14ac:dyDescent="0.25">
      <c r="A186" t="s">
        <v>108</v>
      </c>
    </row>
    <row r="187" spans="1:1" x14ac:dyDescent="0.25">
      <c r="A187" t="s">
        <v>95</v>
      </c>
    </row>
    <row r="188" spans="1:1" x14ac:dyDescent="0.25">
      <c r="A188" t="s">
        <v>238</v>
      </c>
    </row>
    <row r="190" spans="1:1" x14ac:dyDescent="0.25">
      <c r="A190" t="s">
        <v>163</v>
      </c>
    </row>
    <row r="191" spans="1:1" x14ac:dyDescent="0.25">
      <c r="A191" t="s">
        <v>90</v>
      </c>
    </row>
    <row r="192" spans="1:1" x14ac:dyDescent="0.25">
      <c r="A192" t="s">
        <v>108</v>
      </c>
    </row>
    <row r="193" spans="1:1" x14ac:dyDescent="0.25">
      <c r="A193" t="s">
        <v>95</v>
      </c>
    </row>
    <row r="194" spans="1:1" x14ac:dyDescent="0.25">
      <c r="A194" t="s">
        <v>238</v>
      </c>
    </row>
    <row r="195" spans="1:1" x14ac:dyDescent="0.25">
      <c r="A195" t="s">
        <v>164</v>
      </c>
    </row>
    <row r="197" spans="1:1" x14ac:dyDescent="0.25">
      <c r="A197" t="s">
        <v>165</v>
      </c>
    </row>
    <row r="198" spans="1:1" x14ac:dyDescent="0.25">
      <c r="A198" t="s">
        <v>166</v>
      </c>
    </row>
    <row r="199" spans="1:1" x14ac:dyDescent="0.25">
      <c r="A199" t="s">
        <v>90</v>
      </c>
    </row>
    <row r="200" spans="1:1" x14ac:dyDescent="0.25">
      <c r="A200" t="s">
        <v>108</v>
      </c>
    </row>
    <row r="201" spans="1:1" x14ac:dyDescent="0.25">
      <c r="A201" t="s">
        <v>95</v>
      </c>
    </row>
    <row r="202" spans="1:1" x14ac:dyDescent="0.25">
      <c r="A202" t="s">
        <v>238</v>
      </c>
    </row>
    <row r="203" spans="1:1" x14ac:dyDescent="0.25">
      <c r="A203" t="s">
        <v>167</v>
      </c>
    </row>
    <row r="204" spans="1:1" x14ac:dyDescent="0.25">
      <c r="A204" t="s">
        <v>168</v>
      </c>
    </row>
    <row r="205" spans="1:1" x14ac:dyDescent="0.25">
      <c r="A205" t="s">
        <v>90</v>
      </c>
    </row>
    <row r="206" spans="1:1" x14ac:dyDescent="0.25">
      <c r="A206" t="s">
        <v>169</v>
      </c>
    </row>
    <row r="207" spans="1:1" x14ac:dyDescent="0.25">
      <c r="A207" t="s">
        <v>247</v>
      </c>
    </row>
    <row r="208" spans="1:1" x14ac:dyDescent="0.25">
      <c r="A208" t="s">
        <v>238</v>
      </c>
    </row>
    <row r="209" spans="1:1" x14ac:dyDescent="0.25">
      <c r="A209" t="s">
        <v>170</v>
      </c>
    </row>
    <row r="210" spans="1:1" x14ac:dyDescent="0.25">
      <c r="A210" t="s">
        <v>171</v>
      </c>
    </row>
    <row r="211" spans="1:1" x14ac:dyDescent="0.25">
      <c r="A211" t="s">
        <v>90</v>
      </c>
    </row>
    <row r="212" spans="1:1" x14ac:dyDescent="0.25">
      <c r="A212" t="s">
        <v>108</v>
      </c>
    </row>
    <row r="213" spans="1:1" x14ac:dyDescent="0.25">
      <c r="A213" t="s">
        <v>95</v>
      </c>
    </row>
    <row r="214" spans="1:1" x14ac:dyDescent="0.25">
      <c r="A214" t="s">
        <v>238</v>
      </c>
    </row>
    <row r="217" spans="1:1" x14ac:dyDescent="0.25">
      <c r="A217" t="s">
        <v>172</v>
      </c>
    </row>
    <row r="218" spans="1:1" x14ac:dyDescent="0.25">
      <c r="A218" t="s">
        <v>9</v>
      </c>
    </row>
    <row r="219" spans="1:1" x14ac:dyDescent="0.25">
      <c r="A219" t="s">
        <v>173</v>
      </c>
    </row>
    <row r="220" spans="1:1" x14ac:dyDescent="0.25">
      <c r="A220" t="s">
        <v>90</v>
      </c>
    </row>
    <row r="221" spans="1:1" x14ac:dyDescent="0.25">
      <c r="A221" t="s">
        <v>108</v>
      </c>
    </row>
    <row r="222" spans="1:1" x14ac:dyDescent="0.25">
      <c r="A222" t="s">
        <v>95</v>
      </c>
    </row>
    <row r="223" spans="1:1" x14ac:dyDescent="0.25">
      <c r="A223" t="s">
        <v>238</v>
      </c>
    </row>
    <row r="224" spans="1:1" x14ac:dyDescent="0.25">
      <c r="A224" t="s">
        <v>13</v>
      </c>
    </row>
    <row r="225" spans="1:1" x14ac:dyDescent="0.25">
      <c r="A225" t="s">
        <v>174</v>
      </c>
    </row>
    <row r="226" spans="1:1" x14ac:dyDescent="0.25">
      <c r="A226" t="s">
        <v>175</v>
      </c>
    </row>
    <row r="227" spans="1:1" x14ac:dyDescent="0.25">
      <c r="A227" t="s">
        <v>90</v>
      </c>
    </row>
    <row r="228" spans="1:1" x14ac:dyDescent="0.25">
      <c r="A228" t="s">
        <v>176</v>
      </c>
    </row>
    <row r="229" spans="1:1" x14ac:dyDescent="0.25">
      <c r="A229" t="s">
        <v>176</v>
      </c>
    </row>
    <row r="230" spans="1:1" x14ac:dyDescent="0.25">
      <c r="A230" t="s">
        <v>246</v>
      </c>
    </row>
    <row r="232" spans="1:1" x14ac:dyDescent="0.25">
      <c r="A232" t="s">
        <v>177</v>
      </c>
    </row>
    <row r="233" spans="1:1" x14ac:dyDescent="0.25">
      <c r="A233" t="s">
        <v>178</v>
      </c>
    </row>
    <row r="234" spans="1:1" x14ac:dyDescent="0.25">
      <c r="A234" t="s">
        <v>90</v>
      </c>
    </row>
    <row r="235" spans="1:1" x14ac:dyDescent="0.25">
      <c r="A235" t="s">
        <v>179</v>
      </c>
    </row>
    <row r="236" spans="1:1" x14ac:dyDescent="0.25">
      <c r="A236" t="s">
        <v>248</v>
      </c>
    </row>
    <row r="237" spans="1:1" x14ac:dyDescent="0.25">
      <c r="A237" t="s">
        <v>249</v>
      </c>
    </row>
    <row r="245" spans="1:1" x14ac:dyDescent="0.25">
      <c r="A245" t="s">
        <v>180</v>
      </c>
    </row>
    <row r="246" spans="1:1" x14ac:dyDescent="0.25">
      <c r="A246" t="s">
        <v>181</v>
      </c>
    </row>
    <row r="247" spans="1:1" x14ac:dyDescent="0.25">
      <c r="A247" t="s">
        <v>90</v>
      </c>
    </row>
    <row r="248" spans="1:1" x14ac:dyDescent="0.25">
      <c r="A248" t="s">
        <v>182</v>
      </c>
    </row>
    <row r="249" spans="1:1" x14ac:dyDescent="0.25">
      <c r="A249" t="s">
        <v>250</v>
      </c>
    </row>
    <row r="250" spans="1:1" x14ac:dyDescent="0.25">
      <c r="A250" t="s">
        <v>242</v>
      </c>
    </row>
    <row r="251" spans="1:1" x14ac:dyDescent="0.25">
      <c r="A251" t="s">
        <v>183</v>
      </c>
    </row>
    <row r="252" spans="1:1" x14ac:dyDescent="0.25">
      <c r="A252" t="s">
        <v>184</v>
      </c>
    </row>
    <row r="253" spans="1:1" x14ac:dyDescent="0.25">
      <c r="A253" t="s">
        <v>90</v>
      </c>
    </row>
    <row r="254" spans="1:1" x14ac:dyDescent="0.25">
      <c r="A254" t="s">
        <v>185</v>
      </c>
    </row>
    <row r="255" spans="1:1" x14ac:dyDescent="0.25">
      <c r="A255" t="s">
        <v>186</v>
      </c>
    </row>
    <row r="256" spans="1:1" x14ac:dyDescent="0.25">
      <c r="A256" t="s">
        <v>187</v>
      </c>
    </row>
    <row r="257" spans="1:1" x14ac:dyDescent="0.25">
      <c r="A257" t="s">
        <v>246</v>
      </c>
    </row>
    <row r="258" spans="1:1" x14ac:dyDescent="0.25">
      <c r="A258" t="s">
        <v>188</v>
      </c>
    </row>
    <row r="259" spans="1:1" x14ac:dyDescent="0.25">
      <c r="A259" t="s">
        <v>189</v>
      </c>
    </row>
    <row r="260" spans="1:1" x14ac:dyDescent="0.25">
      <c r="A260" t="s">
        <v>190</v>
      </c>
    </row>
    <row r="261" spans="1:1" x14ac:dyDescent="0.25">
      <c r="A261" t="s">
        <v>191</v>
      </c>
    </row>
    <row r="262" spans="1:1" x14ac:dyDescent="0.25">
      <c r="A262" t="s">
        <v>192</v>
      </c>
    </row>
    <row r="263" spans="1:1" x14ac:dyDescent="0.25">
      <c r="A263" t="s">
        <v>193</v>
      </c>
    </row>
    <row r="264" spans="1:1" x14ac:dyDescent="0.25">
      <c r="A264" t="s">
        <v>194</v>
      </c>
    </row>
    <row r="265" spans="1:1" x14ac:dyDescent="0.25">
      <c r="A265" t="s">
        <v>195</v>
      </c>
    </row>
    <row r="266" spans="1:1" x14ac:dyDescent="0.25">
      <c r="A266" t="s">
        <v>196</v>
      </c>
    </row>
    <row r="267" spans="1:1" x14ac:dyDescent="0.25">
      <c r="A267" t="s">
        <v>197</v>
      </c>
    </row>
    <row r="268" spans="1:1" x14ac:dyDescent="0.25">
      <c r="A268" t="s">
        <v>198</v>
      </c>
    </row>
    <row r="269" spans="1:1" x14ac:dyDescent="0.25">
      <c r="A269" t="s">
        <v>251</v>
      </c>
    </row>
    <row r="270" spans="1:1" x14ac:dyDescent="0.25">
      <c r="A270" t="s">
        <v>252</v>
      </c>
    </row>
    <row r="271" spans="1:1" x14ac:dyDescent="0.25">
      <c r="A271" t="s">
        <v>199</v>
      </c>
    </row>
    <row r="272" spans="1:1" x14ac:dyDescent="0.25">
      <c r="A272" t="s">
        <v>200</v>
      </c>
    </row>
    <row r="273" spans="1:1" x14ac:dyDescent="0.25">
      <c r="A273" t="s">
        <v>201</v>
      </c>
    </row>
    <row r="274" spans="1:1" x14ac:dyDescent="0.25">
      <c r="A274" t="s">
        <v>202</v>
      </c>
    </row>
    <row r="275" spans="1:1" x14ac:dyDescent="0.25">
      <c r="A275" t="s">
        <v>90</v>
      </c>
    </row>
    <row r="276" spans="1:1" x14ac:dyDescent="0.25">
      <c r="A276" t="s">
        <v>203</v>
      </c>
    </row>
    <row r="277" spans="1:1" x14ac:dyDescent="0.25">
      <c r="A277" t="s">
        <v>253</v>
      </c>
    </row>
    <row r="278" spans="1:1" x14ac:dyDescent="0.25">
      <c r="A278" t="s">
        <v>246</v>
      </c>
    </row>
    <row r="279" spans="1:1" x14ac:dyDescent="0.25">
      <c r="A279" t="s">
        <v>204</v>
      </c>
    </row>
    <row r="280" spans="1:1" x14ac:dyDescent="0.25">
      <c r="A280" t="s">
        <v>205</v>
      </c>
    </row>
    <row r="281" spans="1:1" x14ac:dyDescent="0.25">
      <c r="A281" t="s">
        <v>90</v>
      </c>
    </row>
    <row r="282" spans="1:1" x14ac:dyDescent="0.25">
      <c r="A282" t="s">
        <v>203</v>
      </c>
    </row>
    <row r="283" spans="1:1" x14ac:dyDescent="0.25">
      <c r="A283" t="s">
        <v>253</v>
      </c>
    </row>
    <row r="284" spans="1:1" x14ac:dyDescent="0.25">
      <c r="A284" t="s">
        <v>246</v>
      </c>
    </row>
    <row r="285" spans="1:1" x14ac:dyDescent="0.25">
      <c r="A285" t="s">
        <v>206</v>
      </c>
    </row>
    <row r="286" spans="1:1" x14ac:dyDescent="0.25">
      <c r="A286" t="s">
        <v>207</v>
      </c>
    </row>
    <row r="287" spans="1:1" x14ac:dyDescent="0.25">
      <c r="A287" t="s">
        <v>90</v>
      </c>
    </row>
    <row r="288" spans="1:1" x14ac:dyDescent="0.25">
      <c r="A288" t="s">
        <v>203</v>
      </c>
    </row>
    <row r="289" spans="1:1" x14ac:dyDescent="0.25">
      <c r="A289" t="s">
        <v>253</v>
      </c>
    </row>
    <row r="290" spans="1:1" x14ac:dyDescent="0.25">
      <c r="A290" t="s">
        <v>246</v>
      </c>
    </row>
    <row r="296" spans="1:1" x14ac:dyDescent="0.25">
      <c r="A296" t="s">
        <v>208</v>
      </c>
    </row>
    <row r="297" spans="1:1" x14ac:dyDescent="0.25">
      <c r="A297" t="s">
        <v>209</v>
      </c>
    </row>
    <row r="298" spans="1:1" x14ac:dyDescent="0.25">
      <c r="A298" t="s">
        <v>90</v>
      </c>
    </row>
    <row r="299" spans="1:1" x14ac:dyDescent="0.25">
      <c r="A299" t="s">
        <v>210</v>
      </c>
    </row>
    <row r="300" spans="1:1" x14ac:dyDescent="0.25">
      <c r="A300" t="s">
        <v>211</v>
      </c>
    </row>
    <row r="301" spans="1:1" x14ac:dyDescent="0.25">
      <c r="A301" t="s">
        <v>212</v>
      </c>
    </row>
    <row r="302" spans="1:1" x14ac:dyDescent="0.25">
      <c r="A302" t="s">
        <v>254</v>
      </c>
    </row>
    <row r="303" spans="1:1" x14ac:dyDescent="0.25">
      <c r="A303" t="s">
        <v>246</v>
      </c>
    </row>
    <row r="304" spans="1:1" x14ac:dyDescent="0.25">
      <c r="A304" t="s">
        <v>213</v>
      </c>
    </row>
    <row r="305" spans="1:1" x14ac:dyDescent="0.25">
      <c r="A305" t="s">
        <v>214</v>
      </c>
    </row>
    <row r="306" spans="1:1" x14ac:dyDescent="0.25">
      <c r="A306" t="s">
        <v>90</v>
      </c>
    </row>
    <row r="307" spans="1:1" x14ac:dyDescent="0.25">
      <c r="A307" t="s">
        <v>203</v>
      </c>
    </row>
    <row r="308" spans="1:1" x14ac:dyDescent="0.25">
      <c r="A308" t="s">
        <v>253</v>
      </c>
    </row>
    <row r="309" spans="1:1" x14ac:dyDescent="0.25">
      <c r="A309" t="s">
        <v>246</v>
      </c>
    </row>
    <row r="311" spans="1:1" x14ac:dyDescent="0.25">
      <c r="A311" t="s">
        <v>215</v>
      </c>
    </row>
    <row r="312" spans="1:1" x14ac:dyDescent="0.25">
      <c r="A312" t="s">
        <v>216</v>
      </c>
    </row>
    <row r="313" spans="1:1" x14ac:dyDescent="0.25">
      <c r="A313" t="s">
        <v>90</v>
      </c>
    </row>
    <row r="314" spans="1:1" x14ac:dyDescent="0.25">
      <c r="A314" t="s">
        <v>203</v>
      </c>
    </row>
    <row r="315" spans="1:1" x14ac:dyDescent="0.25">
      <c r="A315" t="s">
        <v>253</v>
      </c>
    </row>
    <row r="316" spans="1:1" x14ac:dyDescent="0.25">
      <c r="A316" t="s">
        <v>246</v>
      </c>
    </row>
    <row r="317" spans="1:1" x14ac:dyDescent="0.25">
      <c r="A317" t="s">
        <v>217</v>
      </c>
    </row>
    <row r="318" spans="1:1" x14ac:dyDescent="0.25">
      <c r="A318" t="s">
        <v>218</v>
      </c>
    </row>
    <row r="319" spans="1:1" x14ac:dyDescent="0.25">
      <c r="A319" t="s">
        <v>219</v>
      </c>
    </row>
    <row r="320" spans="1:1" x14ac:dyDescent="0.25">
      <c r="A320" t="s">
        <v>220</v>
      </c>
    </row>
    <row r="321" spans="1:1" x14ac:dyDescent="0.25">
      <c r="A321" t="s">
        <v>221</v>
      </c>
    </row>
    <row r="322" spans="1:1" x14ac:dyDescent="0.25">
      <c r="A322" t="s">
        <v>222</v>
      </c>
    </row>
    <row r="323" spans="1:1" x14ac:dyDescent="0.25">
      <c r="A323" t="s">
        <v>223</v>
      </c>
    </row>
    <row r="324" spans="1:1" x14ac:dyDescent="0.25">
      <c r="A324" t="s">
        <v>220</v>
      </c>
    </row>
    <row r="325" spans="1:1" x14ac:dyDescent="0.25">
      <c r="A325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Estado de Situación</vt:lpstr>
      <vt:lpstr>Est. de Rendimiento Fin</vt:lpstr>
      <vt:lpstr>Flujo de Efectivo</vt:lpstr>
      <vt:lpstr>Estado Comparativo</vt:lpstr>
      <vt:lpstr>Cambio del Patrimonio</vt:lpstr>
      <vt:lpstr>NOTAS 7 AL 48 </vt:lpstr>
      <vt:lpstr>Hoja1</vt:lpstr>
      <vt:lpstr>Hoja3</vt:lpstr>
      <vt:lpstr>'NOTAS 7 AL 48 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usuario</cp:lastModifiedBy>
  <cp:lastPrinted>2023-02-03T16:13:49Z</cp:lastPrinted>
  <dcterms:created xsi:type="dcterms:W3CDTF">2018-07-13T15:52:30Z</dcterms:created>
  <dcterms:modified xsi:type="dcterms:W3CDTF">2023-02-03T16:14:20Z</dcterms:modified>
</cp:coreProperties>
</file>